
<file path=[Content_Types].xml><?xml version="1.0" encoding="utf-8"?>
<Types xmlns="http://schemas.openxmlformats.org/package/2006/content-types">
  <Default Extension="xml" ContentType="application/xml"/>
  <Default Extension="jpg" ContentType="image/jpeg"/>
  <Default Extension="rels" ContentType="application/vnd.openxmlformats-package.relationships+xml"/>
  <Default Extension="emf" ContentType="image/x-emf"/>
  <Default Extension="vml" ContentType="application/vnd.openxmlformats-officedocument.vmlDrawing"/>
  <Default Extension="bin" ContentType="application/vnd.ms-office.vbaProject"/>
  <Default Extension="pn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 codeName="{8C4F1C90-05EB-6A55-5F09-09C24B55AC0B}"/>
  <workbookPr codeName="ThisWorkbook" autoCompressPictures="0"/>
  <bookViews>
    <workbookView xWindow="0" yWindow="0" windowWidth="33800" windowHeight="19760"/>
  </bookViews>
  <sheets>
    <sheet name="RiskRegister" sheetId="1" r:id="rId1"/>
    <sheet name="droplist" sheetId="6" state="hidden" r:id="rId2"/>
  </sheets>
  <definedNames>
    <definedName name="_xlnm._FilterDatabase" localSheetId="0" hidden="1">RiskRegister!$A$10:$AG$10</definedName>
    <definedName name="_xlnm.Print_Area" localSheetId="0">RiskRegister!$A$3:$F$3</definedName>
    <definedName name="StakeholderLog_D3">#REF!</definedName>
    <definedName name="Type_Area">#REF!</definedName>
    <definedName name="Vehicle_Area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15" i="1" l="1"/>
  <c r="V15" i="1"/>
  <c r="U15" i="1"/>
  <c r="T15" i="1"/>
  <c r="S15" i="1"/>
  <c r="R15" i="1"/>
  <c r="Q15" i="1"/>
  <c r="P15" i="1"/>
  <c r="O15" i="1"/>
  <c r="N15" i="1"/>
  <c r="W14" i="1"/>
  <c r="V14" i="1"/>
  <c r="U14" i="1"/>
  <c r="T14" i="1"/>
  <c r="S14" i="1"/>
  <c r="R14" i="1"/>
  <c r="Q14" i="1"/>
  <c r="P14" i="1"/>
  <c r="O14" i="1"/>
  <c r="N14" i="1"/>
  <c r="W13" i="1"/>
  <c r="V13" i="1"/>
  <c r="U13" i="1"/>
  <c r="T13" i="1"/>
  <c r="S13" i="1"/>
  <c r="R13" i="1"/>
  <c r="Q13" i="1"/>
  <c r="P13" i="1"/>
  <c r="O13" i="1"/>
  <c r="N13" i="1"/>
  <c r="W12" i="1"/>
  <c r="V12" i="1"/>
  <c r="U12" i="1"/>
  <c r="T12" i="1"/>
  <c r="S12" i="1"/>
  <c r="R12" i="1"/>
  <c r="Q12" i="1"/>
  <c r="P12" i="1"/>
  <c r="O12" i="1"/>
  <c r="N12" i="1"/>
  <c r="W11" i="1"/>
  <c r="V11" i="1"/>
  <c r="U11" i="1"/>
  <c r="T11" i="1"/>
  <c r="S11" i="1"/>
  <c r="R11" i="1"/>
  <c r="Q11" i="1"/>
  <c r="P11" i="1"/>
  <c r="O11" i="1"/>
  <c r="N11" i="1"/>
  <c r="W22" i="1"/>
  <c r="V22" i="1"/>
  <c r="U22" i="1"/>
  <c r="T22" i="1"/>
  <c r="S22" i="1"/>
  <c r="R22" i="1"/>
  <c r="Q22" i="1"/>
  <c r="P22" i="1"/>
  <c r="O22" i="1"/>
  <c r="N22" i="1"/>
  <c r="W21" i="1"/>
  <c r="V21" i="1"/>
  <c r="U21" i="1"/>
  <c r="T21" i="1"/>
  <c r="S21" i="1"/>
  <c r="R21" i="1"/>
  <c r="Q21" i="1"/>
  <c r="P21" i="1"/>
  <c r="O21" i="1"/>
  <c r="N21" i="1"/>
  <c r="W20" i="1"/>
  <c r="V20" i="1"/>
  <c r="U20" i="1"/>
  <c r="T20" i="1"/>
  <c r="S20" i="1"/>
  <c r="R20" i="1"/>
  <c r="Q20" i="1"/>
  <c r="P20" i="1"/>
  <c r="O20" i="1"/>
  <c r="N20" i="1"/>
  <c r="W19" i="1"/>
  <c r="V19" i="1"/>
  <c r="U19" i="1"/>
  <c r="T19" i="1"/>
  <c r="S19" i="1"/>
  <c r="R19" i="1"/>
  <c r="Q19" i="1"/>
  <c r="P19" i="1"/>
  <c r="O19" i="1"/>
  <c r="N19" i="1"/>
  <c r="W18" i="1"/>
  <c r="V18" i="1"/>
  <c r="U18" i="1"/>
  <c r="T18" i="1"/>
  <c r="S18" i="1"/>
  <c r="R18" i="1"/>
  <c r="Q18" i="1"/>
  <c r="P18" i="1"/>
  <c r="O18" i="1"/>
  <c r="N18" i="1"/>
</calcChain>
</file>

<file path=xl/comments1.xml><?xml version="1.0" encoding="utf-8"?>
<comments xmlns="http://schemas.openxmlformats.org/spreadsheetml/2006/main">
  <authors>
    <author>Daniel Montagna</author>
  </authors>
  <commentList>
    <comment ref="B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Original activity level of the risk when it was added to the risk register.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Which current project category will the risk have the most effect on?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General project management category of the risk.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A brief description of the identified project risk.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What specific action or item will trigger the risk to occur, or show that the risk has occurred?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What effect will the trigger have on the project?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Is this risk a threat (negative effect) or opportunity (positive effect) to the project/stakeholders.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What is the level of probablility that this risk will occur?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What level of impact will this risk have if it does occur?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Visible impact of the risk (negative or positive) in terms of severity.</t>
        </r>
      </text>
    </comment>
    <comment ref="Z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By what date should Response Plan A be implemented?</t>
        </r>
      </text>
    </comment>
    <comment ref="AA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What is the primary response strategy to the risk?</t>
        </r>
      </text>
    </comment>
    <comment ref="AB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First repsonse plan for the risk - should be agreed upon by Risk Committee.</t>
        </r>
      </text>
    </comment>
    <comment ref="AC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Backup response plan for the risk - should be agreed upon by Risk Committee.</t>
        </r>
      </text>
    </comment>
    <comment ref="AD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Primary point of contact for action related to the risk.  Risk responsibility owner.</t>
        </r>
      </text>
    </comment>
    <comment ref="AE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The current status of the risk.</t>
        </r>
      </text>
    </comment>
    <comment ref="AF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Date of last status change for the risk.</t>
        </r>
      </text>
    </comment>
    <comment ref="AG10" authorId="0">
      <text>
        <r>
          <rPr>
            <b/>
            <sz val="9"/>
            <color indexed="81"/>
            <rFont val="Tahoma"/>
            <family val="2"/>
          </rPr>
          <t>Daniel Montagna:</t>
        </r>
        <r>
          <rPr>
            <sz val="9"/>
            <color indexed="81"/>
            <rFont val="Tahoma"/>
            <family val="2"/>
          </rPr>
          <t xml:space="preserve">
Any comments related to status or action on the risk worth noting.  Should be brief.</t>
        </r>
      </text>
    </comment>
  </commentList>
</comments>
</file>

<file path=xl/sharedStrings.xml><?xml version="1.0" encoding="utf-8"?>
<sst xmlns="http://schemas.openxmlformats.org/spreadsheetml/2006/main" count="161" uniqueCount="97">
  <si>
    <t>Probability</t>
  </si>
  <si>
    <t>Impact</t>
  </si>
  <si>
    <t>Response Strategy</t>
  </si>
  <si>
    <t>Risk Matrix</t>
  </si>
  <si>
    <t>Effect</t>
  </si>
  <si>
    <t>Active</t>
  </si>
  <si>
    <t>VH</t>
  </si>
  <si>
    <t>H</t>
  </si>
  <si>
    <t>M</t>
  </si>
  <si>
    <t>L</t>
  </si>
  <si>
    <t>VL</t>
  </si>
  <si>
    <t>Risk Identification</t>
  </si>
  <si>
    <t>Qualitative Risk Assessment</t>
  </si>
  <si>
    <t>Risk Response Plan</t>
  </si>
  <si>
    <t>Monitoring and Control</t>
  </si>
  <si>
    <t>#</t>
  </si>
  <si>
    <t>Threat</t>
  </si>
  <si>
    <t>Opportunity</t>
  </si>
  <si>
    <t>Avoid</t>
  </si>
  <si>
    <t>Transfer</t>
  </si>
  <si>
    <t>Mitigate</t>
  </si>
  <si>
    <t>Accept</t>
  </si>
  <si>
    <t>Threat or Opportunity</t>
  </si>
  <si>
    <t>Scope</t>
  </si>
  <si>
    <t>Very High</t>
  </si>
  <si>
    <t>Exploit</t>
  </si>
  <si>
    <t>Share</t>
  </si>
  <si>
    <t>Enhance</t>
  </si>
  <si>
    <t xml:space="preserve">Risk Event </t>
  </si>
  <si>
    <t>Risk Category</t>
  </si>
  <si>
    <t>Current Status</t>
  </si>
  <si>
    <t>High</t>
  </si>
  <si>
    <t>Moderate</t>
  </si>
  <si>
    <t>Low</t>
  </si>
  <si>
    <t>Very Low</t>
  </si>
  <si>
    <t>Operational</t>
  </si>
  <si>
    <t>Schedule</t>
  </si>
  <si>
    <t>Budget</t>
  </si>
  <si>
    <t>Business</t>
  </si>
  <si>
    <t>Technical Environment</t>
  </si>
  <si>
    <t>Information Security</t>
  </si>
  <si>
    <t>Programmatic</t>
  </si>
  <si>
    <t>Infrastructure</t>
  </si>
  <si>
    <t>Quality and Process</t>
  </si>
  <si>
    <t>Resource</t>
  </si>
  <si>
    <t>Supplier</t>
  </si>
  <si>
    <t>Technology</t>
  </si>
  <si>
    <t>Technical / Architectural</t>
  </si>
  <si>
    <t>Critical</t>
  </si>
  <si>
    <t>Original Status</t>
  </si>
  <si>
    <t>Status Date</t>
  </si>
  <si>
    <t>Status Review Comments</t>
  </si>
  <si>
    <t>Approval Status</t>
  </si>
  <si>
    <t>Open</t>
  </si>
  <si>
    <t>Approved</t>
  </si>
  <si>
    <t>Pending</t>
  </si>
  <si>
    <t>Cancelled</t>
  </si>
  <si>
    <t>Project Description:</t>
  </si>
  <si>
    <t>Project Manager Name:</t>
  </si>
  <si>
    <t>Project Name:</t>
  </si>
  <si>
    <t>Yes</t>
  </si>
  <si>
    <t>No</t>
  </si>
  <si>
    <t>Closed</t>
  </si>
  <si>
    <t>Medium</t>
  </si>
  <si>
    <t>In Progress</t>
  </si>
  <si>
    <t>risk_prob_imp</t>
  </si>
  <si>
    <t>risk_type</t>
  </si>
  <si>
    <t>risk_origstatus</t>
  </si>
  <si>
    <t>risk_response</t>
  </si>
  <si>
    <t>isssue_status</t>
  </si>
  <si>
    <t>issue_status</t>
  </si>
  <si>
    <t>issue_priority</t>
  </si>
  <si>
    <t>issue_type</t>
  </si>
  <si>
    <t>gen_yesno</t>
  </si>
  <si>
    <t>Response Plan A</t>
  </si>
  <si>
    <t>Response Plan B</t>
  </si>
  <si>
    <t>Project Category</t>
  </si>
  <si>
    <t>Internal?</t>
  </si>
  <si>
    <t>Change</t>
  </si>
  <si>
    <t>risk_current_stat</t>
  </si>
  <si>
    <t>Avoided</t>
  </si>
  <si>
    <t>Accepted</t>
  </si>
  <si>
    <t>Transferred</t>
  </si>
  <si>
    <t>Exploited</t>
  </si>
  <si>
    <t>Enhanced</t>
  </si>
  <si>
    <t>Shared</t>
  </si>
  <si>
    <t>Responsible   Entity</t>
  </si>
  <si>
    <t>Reduced</t>
  </si>
  <si>
    <t>Trigger</t>
  </si>
  <si>
    <t>Pre-identified</t>
  </si>
  <si>
    <t xml:space="preserve"> Negative Impact (Threat)</t>
  </si>
  <si>
    <t>Positive Impact (Opportunity)</t>
  </si>
  <si>
    <t>Response  Date</t>
  </si>
  <si>
    <t>Physical Disaster</t>
  </si>
  <si>
    <t>Heller Consulting RISK REGISTER</t>
  </si>
  <si>
    <t xml:space="preserve">Heller Consulting Risk Register for Project: </t>
  </si>
  <si>
    <t>For more information, please visit us at www.TeamHeller.com or call us at 800-794-0774.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</si>
</sst>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14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4"/>
      <color indexed="9"/>
      <name val="Arial"/>
      <family val="2"/>
    </font>
    <font>
      <sz val="8"/>
      <color indexed="9"/>
      <name val="Arial"/>
      <family val="2"/>
    </font>
    <font>
      <b/>
      <sz val="14"/>
      <color indexed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14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3" fillId="0" borderId="0" xfId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49" fontId="5" fillId="8" borderId="14" xfId="1" applyNumberFormat="1" applyFont="1" applyFill="1" applyBorder="1" applyAlignment="1">
      <alignment vertical="center" wrapText="1"/>
    </xf>
    <xf numFmtId="49" fontId="5" fillId="8" borderId="13" xfId="1" applyNumberFormat="1" applyFont="1" applyFill="1" applyBorder="1" applyAlignment="1">
      <alignment vertical="center" wrapText="1"/>
    </xf>
    <xf numFmtId="49" fontId="5" fillId="8" borderId="13" xfId="1" applyNumberFormat="1" applyFont="1" applyFill="1" applyBorder="1" applyAlignment="1">
      <alignment vertical="center"/>
    </xf>
    <xf numFmtId="49" fontId="6" fillId="8" borderId="12" xfId="1" applyNumberFormat="1" applyFont="1" applyFill="1" applyBorder="1" applyAlignment="1">
      <alignment vertical="center"/>
    </xf>
    <xf numFmtId="0" fontId="3" fillId="0" borderId="4" xfId="0" applyFont="1" applyBorder="1"/>
    <xf numFmtId="0" fontId="3" fillId="0" borderId="4" xfId="0" applyFont="1" applyFill="1" applyBorder="1"/>
    <xf numFmtId="0" fontId="0" fillId="0" borderId="4" xfId="0" applyBorder="1"/>
    <xf numFmtId="0" fontId="1" fillId="7" borderId="4" xfId="0" applyFont="1" applyFill="1" applyBorder="1"/>
    <xf numFmtId="164" fontId="5" fillId="8" borderId="14" xfId="1" applyNumberFormat="1" applyFont="1" applyFill="1" applyBorder="1" applyAlignment="1">
      <alignment vertical="center"/>
    </xf>
    <xf numFmtId="164" fontId="5" fillId="8" borderId="13" xfId="1" applyNumberFormat="1" applyFont="1" applyFill="1" applyBorder="1" applyAlignment="1">
      <alignment vertical="center"/>
    </xf>
    <xf numFmtId="0" fontId="3" fillId="0" borderId="4" xfId="1" applyFill="1" applyBorder="1"/>
    <xf numFmtId="0" fontId="3" fillId="0" borderId="4" xfId="0" applyFont="1" applyFill="1" applyBorder="1" applyAlignment="1"/>
    <xf numFmtId="49" fontId="6" fillId="8" borderId="23" xfId="1" applyNumberFormat="1" applyFont="1" applyFill="1" applyBorder="1" applyAlignment="1">
      <alignment vertical="center"/>
    </xf>
    <xf numFmtId="49" fontId="5" fillId="8" borderId="15" xfId="1" applyNumberFormat="1" applyFont="1" applyFill="1" applyBorder="1" applyAlignment="1">
      <alignment vertical="center"/>
    </xf>
    <xf numFmtId="0" fontId="5" fillId="8" borderId="15" xfId="1" applyFont="1" applyFill="1" applyBorder="1" applyAlignment="1">
      <alignment horizontal="center" vertical="center"/>
    </xf>
    <xf numFmtId="49" fontId="7" fillId="5" borderId="12" xfId="1" applyNumberFormat="1" applyFont="1" applyFill="1" applyBorder="1" applyAlignment="1">
      <alignment vertical="center"/>
    </xf>
    <xf numFmtId="49" fontId="7" fillId="5" borderId="13" xfId="1" applyNumberFormat="1" applyFont="1" applyFill="1" applyBorder="1" applyAlignment="1">
      <alignment vertical="center"/>
    </xf>
    <xf numFmtId="49" fontId="7" fillId="5" borderId="20" xfId="1" applyNumberFormat="1" applyFont="1" applyFill="1" applyBorder="1" applyAlignment="1">
      <alignment vertical="center"/>
    </xf>
    <xf numFmtId="49" fontId="7" fillId="5" borderId="16" xfId="1" applyNumberFormat="1" applyFont="1" applyFill="1" applyBorder="1" applyAlignment="1">
      <alignment vertical="center"/>
    </xf>
    <xf numFmtId="164" fontId="7" fillId="0" borderId="15" xfId="1" applyNumberFormat="1" applyFont="1" applyBorder="1" applyAlignment="1">
      <alignment vertical="center"/>
    </xf>
    <xf numFmtId="0" fontId="7" fillId="0" borderId="15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164" fontId="7" fillId="0" borderId="0" xfId="1" applyNumberFormat="1" applyFont="1" applyBorder="1" applyAlignment="1">
      <alignment vertical="center"/>
    </xf>
    <xf numFmtId="49" fontId="7" fillId="0" borderId="15" xfId="1" applyNumberFormat="1" applyFont="1" applyBorder="1" applyAlignment="1">
      <alignment vertical="center" wrapText="1"/>
    </xf>
    <xf numFmtId="49" fontId="7" fillId="0" borderId="0" xfId="1" applyNumberFormat="1" applyFont="1" applyFill="1" applyBorder="1" applyAlignment="1">
      <alignment vertical="center"/>
    </xf>
    <xf numFmtId="0" fontId="7" fillId="0" borderId="21" xfId="1" applyNumberFormat="1" applyFont="1" applyBorder="1" applyAlignment="1">
      <alignment vertical="center" wrapText="1"/>
    </xf>
    <xf numFmtId="49" fontId="7" fillId="0" borderId="0" xfId="1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5" xfId="0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0" fillId="0" borderId="0" xfId="0" applyBorder="1"/>
    <xf numFmtId="0" fontId="7" fillId="0" borderId="0" xfId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/>
    <xf numFmtId="0" fontId="8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49" fontId="7" fillId="5" borderId="29" xfId="1" applyNumberFormat="1" applyFont="1" applyFill="1" applyBorder="1" applyAlignment="1">
      <alignment vertical="center"/>
    </xf>
    <xf numFmtId="49" fontId="7" fillId="5" borderId="15" xfId="1" applyNumberFormat="1" applyFont="1" applyFill="1" applyBorder="1" applyAlignment="1">
      <alignment vertical="center"/>
    </xf>
    <xf numFmtId="49" fontId="7" fillId="5" borderId="24" xfId="1" applyNumberFormat="1" applyFont="1" applyFill="1" applyBorder="1" applyAlignment="1">
      <alignment vertical="center"/>
    </xf>
    <xf numFmtId="49" fontId="7" fillId="0" borderId="29" xfId="1" applyNumberFormat="1" applyFont="1" applyFill="1" applyBorder="1" applyAlignment="1">
      <alignment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textRotation="90" wrapText="1"/>
    </xf>
    <xf numFmtId="0" fontId="8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textRotation="90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1" fillId="3" borderId="30" xfId="0" quotePrefix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Border="1"/>
    <xf numFmtId="0" fontId="1" fillId="11" borderId="8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49" fontId="7" fillId="0" borderId="23" xfId="1" applyNumberFormat="1" applyFont="1" applyBorder="1" applyAlignment="1">
      <alignment vertical="center" wrapText="1"/>
    </xf>
    <xf numFmtId="0" fontId="0" fillId="0" borderId="15" xfId="0" applyBorder="1" applyAlignment="1">
      <alignment vertical="center"/>
    </xf>
    <xf numFmtId="0" fontId="7" fillId="0" borderId="23" xfId="1" applyFont="1" applyBorder="1" applyAlignment="1">
      <alignment vertical="center" wrapText="1"/>
    </xf>
    <xf numFmtId="0" fontId="7" fillId="0" borderId="15" xfId="1" applyFont="1" applyBorder="1" applyAlignment="1">
      <alignment vertical="center" wrapText="1"/>
    </xf>
    <xf numFmtId="0" fontId="7" fillId="0" borderId="24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1" fillId="13" borderId="9" xfId="0" applyFont="1" applyFill="1" applyBorder="1" applyAlignment="1">
      <alignment horizontal="center" vertical="center"/>
    </xf>
    <xf numFmtId="0" fontId="0" fillId="13" borderId="9" xfId="0" applyFill="1" applyBorder="1" applyAlignment="1"/>
    <xf numFmtId="0" fontId="1" fillId="12" borderId="9" xfId="0" applyFont="1" applyFill="1" applyBorder="1" applyAlignment="1">
      <alignment horizontal="center" vertical="center"/>
    </xf>
    <xf numFmtId="0" fontId="3" fillId="12" borderId="9" xfId="0" applyFont="1" applyFill="1" applyBorder="1" applyAlignment="1"/>
    <xf numFmtId="0" fontId="7" fillId="0" borderId="2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textRotation="90" wrapText="1"/>
    </xf>
    <xf numFmtId="0" fontId="7" fillId="0" borderId="10" xfId="0" applyFont="1" applyFill="1" applyBorder="1" applyAlignment="1">
      <alignment horizontal="center" vertical="center" textRotation="90" wrapText="1"/>
    </xf>
    <xf numFmtId="0" fontId="7" fillId="0" borderId="35" xfId="0" applyFont="1" applyFill="1" applyBorder="1" applyAlignment="1">
      <alignment horizontal="center" vertical="center" textRotation="90" wrapText="1"/>
    </xf>
    <xf numFmtId="0" fontId="7" fillId="0" borderId="2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35" xfId="0" applyFont="1" applyBorder="1" applyAlignment="1">
      <alignment horizontal="center" vertical="center" textRotation="90" wrapText="1"/>
    </xf>
    <xf numFmtId="0" fontId="7" fillId="0" borderId="2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textRotation="90"/>
    </xf>
    <xf numFmtId="0" fontId="8" fillId="0" borderId="1" xfId="0" applyFont="1" applyFill="1" applyBorder="1" applyAlignment="1">
      <alignment horizontal="center" vertical="center" textRotation="90"/>
    </xf>
    <xf numFmtId="0" fontId="8" fillId="0" borderId="31" xfId="0" applyFont="1" applyFill="1" applyBorder="1" applyAlignment="1">
      <alignment horizontal="center" vertical="center" textRotation="90"/>
    </xf>
    <xf numFmtId="0" fontId="8" fillId="0" borderId="5" xfId="0" applyFont="1" applyFill="1" applyBorder="1" applyAlignment="1">
      <alignment horizontal="center" vertical="center" textRotation="90"/>
    </xf>
    <xf numFmtId="14" fontId="7" fillId="0" borderId="25" xfId="0" applyNumberFormat="1" applyFont="1" applyFill="1" applyBorder="1" applyAlignment="1">
      <alignment horizontal="center" vertical="center" wrapText="1"/>
    </xf>
    <xf numFmtId="14" fontId="8" fillId="0" borderId="25" xfId="0" applyNumberFormat="1" applyFont="1" applyFill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 wrapText="1"/>
    </xf>
    <xf numFmtId="14" fontId="8" fillId="0" borderId="35" xfId="0" applyNumberFormat="1" applyFont="1" applyFill="1" applyBorder="1" applyAlignment="1">
      <alignment horizontal="center" vertical="center" wrapText="1"/>
    </xf>
    <xf numFmtId="14" fontId="7" fillId="0" borderId="27" xfId="0" applyNumberFormat="1" applyFont="1" applyBorder="1" applyAlignment="1">
      <alignment horizontal="center" vertical="center" wrapText="1"/>
    </xf>
    <xf numFmtId="14" fontId="7" fillId="0" borderId="33" xfId="0" applyNumberFormat="1" applyFont="1" applyBorder="1" applyAlignment="1">
      <alignment horizontal="center" vertical="center" wrapText="1"/>
    </xf>
    <xf numFmtId="14" fontId="7" fillId="0" borderId="38" xfId="0" applyNumberFormat="1" applyFont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37" xfId="0" applyBorder="1" applyAlignment="1">
      <alignment horizontal="center"/>
    </xf>
    <xf numFmtId="0" fontId="8" fillId="0" borderId="16" xfId="0" applyFont="1" applyFill="1" applyBorder="1" applyAlignment="1">
      <alignment horizontal="center" vertical="center"/>
    </xf>
    <xf numFmtId="0" fontId="0" fillId="0" borderId="37" xfId="0" applyBorder="1" applyAlignment="1"/>
    <xf numFmtId="0" fontId="8" fillId="0" borderId="2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Fill="1"/>
  </cellXfs>
  <cellStyles count="2">
    <cellStyle name="Normal" xfId="0" builtinId="0"/>
    <cellStyle name="Normal 2" xfId="1"/>
  </cellStyles>
  <dxfs count="2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</dxfs>
  <tableStyles count="0" defaultTableStyle="TableStyleMedium9" defaultPivotStyle="PivotStyleLight16"/>
  <colors>
    <mruColors>
      <color rgb="FF0000CC"/>
      <color rgb="FFFFFFCC"/>
      <color rgb="FFFFFF99"/>
      <color rgb="FFFF7C80"/>
      <color rgb="FFCCFFFF"/>
      <color rgb="FF99FF99"/>
      <color rgb="FF00FF00"/>
      <color rgb="FF33CC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image" Target="../media/image2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12700</xdr:rowOff>
    </xdr:from>
    <xdr:to>
      <xdr:col>5</xdr:col>
      <xdr:colOff>114300</xdr:colOff>
      <xdr:row>6</xdr:row>
      <xdr:rowOff>520700</xdr:rowOff>
    </xdr:to>
    <xdr:sp macro="" textlink="">
      <xdr:nvSpPr>
        <xdr:cNvPr id="1027" name="CommandButton1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0</xdr:colOff>
      <xdr:row>6</xdr:row>
      <xdr:rowOff>12700</xdr:rowOff>
    </xdr:from>
    <xdr:to>
      <xdr:col>5</xdr:col>
      <xdr:colOff>114300</xdr:colOff>
      <xdr:row>6</xdr:row>
      <xdr:rowOff>520700</xdr:rowOff>
    </xdr:to>
    <xdr:pic>
      <xdr:nvPicPr>
        <xdr:cNvPr id="2" name="CommandButton1" descr="Create new blank risk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36600"/>
          <a:ext cx="1841500" cy="5080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254000</xdr:colOff>
      <xdr:row>0</xdr:row>
      <xdr:rowOff>220133</xdr:rowOff>
    </xdr:from>
    <xdr:to>
      <xdr:col>5</xdr:col>
      <xdr:colOff>1117600</xdr:colOff>
      <xdr:row>0</xdr:row>
      <xdr:rowOff>1236133</xdr:rowOff>
    </xdr:to>
    <xdr:pic>
      <xdr:nvPicPr>
        <xdr:cNvPr id="3" name="Picture 2" descr="HellerConsultingLogoFC_Tagline300px.jp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0" y="220133"/>
          <a:ext cx="3810000" cy="101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comments" Target="../comments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AG200"/>
  <sheetViews>
    <sheetView tabSelected="1" zoomScale="75" zoomScaleNormal="75" zoomScalePageLayoutView="75" workbookViewId="0">
      <selection activeCell="L45" sqref="L45"/>
    </sheetView>
  </sheetViews>
  <sheetFormatPr baseColWidth="10" defaultColWidth="8.83203125" defaultRowHeight="12" x14ac:dyDescent="0"/>
  <cols>
    <col min="1" max="1" width="4.83203125" customWidth="1"/>
    <col min="2" max="2" width="7.1640625" customWidth="1"/>
    <col min="3" max="3" width="4" bestFit="1" customWidth="1"/>
    <col min="4" max="4" width="12.1640625" customWidth="1"/>
    <col min="5" max="5" width="10.5" customWidth="1"/>
    <col min="6" max="6" width="25.83203125" customWidth="1"/>
    <col min="7" max="7" width="16" customWidth="1"/>
    <col min="8" max="8" width="18" customWidth="1"/>
    <col min="9" max="9" width="9.1640625" customWidth="1"/>
    <col min="10" max="10" width="5.83203125" customWidth="1"/>
    <col min="11" max="11" width="5.5" customWidth="1"/>
    <col min="12" max="12" width="4.5" customWidth="1"/>
    <col min="13" max="13" width="4.6640625" customWidth="1"/>
    <col min="14" max="16" width="4.5" customWidth="1"/>
    <col min="17" max="17" width="5.33203125" customWidth="1"/>
    <col min="18" max="18" width="4.5" customWidth="1"/>
    <col min="19" max="25" width="4.5" style="42" customWidth="1"/>
    <col min="26" max="26" width="12" customWidth="1"/>
    <col min="27" max="27" width="14.1640625" customWidth="1"/>
    <col min="28" max="28" width="33.5" customWidth="1"/>
    <col min="29" max="29" width="18.6640625" style="2" customWidth="1"/>
    <col min="30" max="31" width="13.5" style="2" customWidth="1"/>
    <col min="32" max="32" width="13.5" customWidth="1"/>
    <col min="33" max="33" width="18.5" customWidth="1"/>
  </cols>
  <sheetData>
    <row r="1" spans="1:33" ht="116" customHeight="1"/>
    <row r="2" spans="1:33" ht="13" thickBot="1"/>
    <row r="3" spans="1:33" s="4" customFormat="1" ht="18" thickBot="1">
      <c r="A3" s="8" t="s">
        <v>94</v>
      </c>
      <c r="B3" s="7"/>
      <c r="C3" s="7"/>
      <c r="D3" s="6"/>
      <c r="E3" s="6"/>
      <c r="F3" s="5"/>
      <c r="G3" s="6"/>
      <c r="H3" s="6"/>
      <c r="I3" s="17"/>
      <c r="J3" s="18"/>
      <c r="K3" s="19"/>
      <c r="L3" s="13"/>
      <c r="M3" s="14"/>
      <c r="N3" s="6"/>
    </row>
    <row r="4" spans="1:33" s="3" customFormat="1" ht="13" thickBot="1">
      <c r="A4" s="20" t="s">
        <v>59</v>
      </c>
      <c r="B4" s="21"/>
      <c r="C4" s="21"/>
      <c r="D4" s="94"/>
      <c r="E4" s="95"/>
      <c r="F4" s="95"/>
      <c r="G4" s="28"/>
      <c r="H4" s="28"/>
      <c r="I4" s="29"/>
      <c r="J4" s="93"/>
      <c r="K4" s="93"/>
      <c r="L4" s="24"/>
      <c r="M4" s="24"/>
      <c r="N4" s="25"/>
      <c r="O4" s="26"/>
      <c r="P4" s="26"/>
      <c r="Q4" s="26"/>
      <c r="R4" s="38"/>
      <c r="S4" s="40"/>
      <c r="T4" s="40"/>
      <c r="U4" s="40"/>
      <c r="V4" s="40"/>
      <c r="W4" s="40"/>
      <c r="X4" s="40"/>
      <c r="Y4" s="40"/>
      <c r="Z4" s="26"/>
      <c r="AA4" s="37"/>
      <c r="AB4" s="26"/>
      <c r="AC4" s="26"/>
      <c r="AD4" s="26"/>
      <c r="AE4" s="38"/>
      <c r="AF4" s="26"/>
    </row>
    <row r="5" spans="1:33" s="3" customFormat="1" ht="13" thickBot="1">
      <c r="A5" s="22" t="s">
        <v>58</v>
      </c>
      <c r="B5" s="23"/>
      <c r="C5" s="23"/>
      <c r="D5" s="30"/>
      <c r="E5" s="26"/>
      <c r="F5" s="31"/>
      <c r="G5" s="31"/>
      <c r="H5" s="31"/>
      <c r="I5" s="29"/>
      <c r="J5" s="93"/>
      <c r="K5" s="93"/>
      <c r="L5" s="27"/>
      <c r="M5" s="27"/>
      <c r="N5" s="26"/>
      <c r="O5" s="26"/>
      <c r="P5" s="26"/>
      <c r="Q5" s="26"/>
      <c r="R5" s="38"/>
      <c r="S5" s="40"/>
      <c r="T5" s="40"/>
      <c r="U5" s="40"/>
      <c r="V5" s="40"/>
      <c r="W5" s="40"/>
      <c r="X5" s="40"/>
      <c r="Y5" s="40"/>
      <c r="Z5" s="26"/>
      <c r="AA5" s="37"/>
      <c r="AB5" s="26"/>
      <c r="AC5" s="26"/>
      <c r="AD5" s="26"/>
      <c r="AE5" s="38"/>
      <c r="AF5" s="26"/>
    </row>
    <row r="6" spans="1:33" s="3" customFormat="1" ht="13" thickBot="1">
      <c r="A6" s="60" t="s">
        <v>57</v>
      </c>
      <c r="B6" s="61"/>
      <c r="C6" s="62"/>
      <c r="D6" s="96"/>
      <c r="E6" s="97"/>
      <c r="F6" s="97"/>
      <c r="G6" s="97"/>
      <c r="H6" s="98"/>
      <c r="I6" s="63"/>
      <c r="J6" s="99"/>
      <c r="K6" s="99"/>
      <c r="L6" s="99"/>
      <c r="M6" s="99"/>
      <c r="N6" s="99"/>
      <c r="O6" s="26"/>
      <c r="P6" s="26"/>
      <c r="Q6" s="26"/>
      <c r="R6" s="38"/>
      <c r="S6" s="40"/>
      <c r="T6" s="40"/>
      <c r="U6" s="40"/>
      <c r="V6" s="40"/>
      <c r="W6" s="40"/>
      <c r="X6" s="40"/>
      <c r="Y6" s="40"/>
      <c r="Z6" s="26"/>
      <c r="AA6" s="37"/>
      <c r="AB6" s="26"/>
      <c r="AC6" s="26"/>
      <c r="AD6" s="26"/>
      <c r="AE6" s="38"/>
      <c r="AF6" s="26"/>
    </row>
    <row r="7" spans="1:33" ht="42.75" customHeight="1" thickBot="1">
      <c r="A7" s="88" t="s">
        <v>95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90"/>
    </row>
    <row r="8" spans="1:33" ht="42.75" hidden="1" customHeight="1" thickBot="1">
      <c r="A8" s="34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41"/>
      <c r="T8" s="41"/>
      <c r="U8" s="41"/>
      <c r="V8" s="41"/>
      <c r="W8" s="41"/>
      <c r="X8" s="41"/>
      <c r="Y8" s="41"/>
      <c r="Z8" s="32"/>
      <c r="AA8" s="32"/>
      <c r="AB8" s="32"/>
      <c r="AC8" s="32"/>
      <c r="AD8" s="32"/>
      <c r="AE8" s="32"/>
      <c r="AF8" s="32"/>
      <c r="AG8" s="1"/>
    </row>
    <row r="9" spans="1:33" ht="24" customHeight="1" thickBot="1">
      <c r="A9" s="91" t="s">
        <v>11</v>
      </c>
      <c r="B9" s="91"/>
      <c r="C9" s="91"/>
      <c r="D9" s="91"/>
      <c r="E9" s="91"/>
      <c r="F9" s="91"/>
      <c r="G9" s="91"/>
      <c r="H9" s="92"/>
      <c r="I9" s="80" t="s">
        <v>12</v>
      </c>
      <c r="J9" s="81"/>
      <c r="K9" s="81"/>
      <c r="L9" s="81"/>
      <c r="M9" s="81"/>
      <c r="N9" s="81"/>
      <c r="O9" s="81"/>
      <c r="P9" s="81"/>
      <c r="Q9" s="82"/>
      <c r="R9" s="82"/>
      <c r="S9" s="82"/>
      <c r="T9" s="82"/>
      <c r="U9" s="82"/>
      <c r="V9" s="82"/>
      <c r="W9" s="82"/>
      <c r="X9" s="82"/>
      <c r="Y9" s="83"/>
      <c r="Z9" s="102" t="s">
        <v>13</v>
      </c>
      <c r="AA9" s="103"/>
      <c r="AB9" s="103"/>
      <c r="AC9" s="103"/>
      <c r="AD9" s="100" t="s">
        <v>14</v>
      </c>
      <c r="AE9" s="101"/>
      <c r="AF9" s="101"/>
      <c r="AG9" s="101"/>
    </row>
    <row r="10" spans="1:33" ht="81.75" customHeight="1" thickBot="1">
      <c r="A10" s="64" t="s">
        <v>15</v>
      </c>
      <c r="B10" s="65" t="s">
        <v>49</v>
      </c>
      <c r="C10" s="65" t="s">
        <v>77</v>
      </c>
      <c r="D10" s="65" t="s">
        <v>76</v>
      </c>
      <c r="E10" s="65" t="s">
        <v>29</v>
      </c>
      <c r="F10" s="66" t="s">
        <v>28</v>
      </c>
      <c r="G10" s="66" t="s">
        <v>88</v>
      </c>
      <c r="H10" s="66" t="s">
        <v>4</v>
      </c>
      <c r="I10" s="67" t="s">
        <v>22</v>
      </c>
      <c r="J10" s="67" t="s">
        <v>0</v>
      </c>
      <c r="K10" s="67" t="s">
        <v>1</v>
      </c>
      <c r="L10" s="84" t="s">
        <v>3</v>
      </c>
      <c r="M10" s="85"/>
      <c r="N10" s="85"/>
      <c r="O10" s="85"/>
      <c r="P10" s="85"/>
      <c r="Q10" s="85"/>
      <c r="R10" s="85"/>
      <c r="S10" s="86"/>
      <c r="T10" s="86"/>
      <c r="U10" s="86"/>
      <c r="V10" s="86"/>
      <c r="W10" s="86"/>
      <c r="X10" s="86"/>
      <c r="Y10" s="87"/>
      <c r="Z10" s="68" t="s">
        <v>92</v>
      </c>
      <c r="AA10" s="68" t="s">
        <v>2</v>
      </c>
      <c r="AB10" s="66" t="s">
        <v>74</v>
      </c>
      <c r="AC10" s="66" t="s">
        <v>75</v>
      </c>
      <c r="AD10" s="66" t="s">
        <v>86</v>
      </c>
      <c r="AE10" s="66" t="s">
        <v>30</v>
      </c>
      <c r="AF10" s="66" t="s">
        <v>50</v>
      </c>
      <c r="AG10" s="69" t="s">
        <v>51</v>
      </c>
    </row>
    <row r="11" spans="1:33" ht="12.75" customHeight="1">
      <c r="A11" s="107"/>
      <c r="B11" s="110"/>
      <c r="C11" s="113"/>
      <c r="D11" s="116"/>
      <c r="E11" s="110"/>
      <c r="F11" s="119"/>
      <c r="G11" s="119"/>
      <c r="H11" s="119"/>
      <c r="I11" s="116"/>
      <c r="J11" s="116"/>
      <c r="K11" s="116"/>
      <c r="L11" s="122" t="s">
        <v>0</v>
      </c>
      <c r="M11" s="70" t="s">
        <v>6</v>
      </c>
      <c r="N11" s="71" t="str">
        <f>IF(AND(I11="Threat",J11="VERY HIGH",K11="VERY LOW")=TRUE,"X"," ")</f>
        <v xml:space="preserve"> </v>
      </c>
      <c r="O11" s="72" t="str">
        <f>IF(AND(I11="Threat",J11="VERY HIGH",K11="LOW")=TRUE,"X"," ")</f>
        <v xml:space="preserve"> </v>
      </c>
      <c r="P11" s="73" t="str">
        <f>IF(AND(I11="Threat",K11="MODERATE",J11="VERY HIGH")=TRUE,"X"," ")</f>
        <v xml:space="preserve"> </v>
      </c>
      <c r="Q11" s="73" t="str">
        <f>IF(AND(I11="Threat",K11="HIGH",J11="VERY HIGH")=TRUE,"X"," ")</f>
        <v xml:space="preserve"> </v>
      </c>
      <c r="R11" s="74" t="str">
        <f>IF(AND(I11="Threat",K11="VERY HIGH",J11="VERY HIGH")=TRUE,"X"," ")</f>
        <v xml:space="preserve"> </v>
      </c>
      <c r="S11" s="75" t="str">
        <f>IF(AND(I11="Opportunity",J11="VERY HIGH",K11="VERY HIGH")=TRUE,"X"," ")</f>
        <v xml:space="preserve"> </v>
      </c>
      <c r="T11" s="76" t="str">
        <f>IF(AND(I11="Opportunity",J11="VERY HIGH",K11="HIGH")=TRUE,"X"," ")</f>
        <v xml:space="preserve"> </v>
      </c>
      <c r="U11" s="73" t="str">
        <f>IF(AND(I11="Opportunity",J11="VERY HIGH",K11="MODERATE")=TRUE,"X"," ")</f>
        <v xml:space="preserve"> </v>
      </c>
      <c r="V11" s="72" t="str">
        <f>IF(AND(I11="Opportunity",J11="VERY HIGH",K11="LOW")=TRUE,"X"," ")</f>
        <v xml:space="preserve"> </v>
      </c>
      <c r="W11" s="77" t="str">
        <f>IF(AND(I11="Opportunity",J11="VERY HIGH",K11="VERY LOW")=TRUE,"X"," ")</f>
        <v xml:space="preserve"> </v>
      </c>
      <c r="X11" s="70" t="s">
        <v>6</v>
      </c>
      <c r="Y11" s="124" t="s">
        <v>0</v>
      </c>
      <c r="Z11" s="126"/>
      <c r="AA11" s="104"/>
      <c r="AB11" s="119"/>
      <c r="AC11" s="119"/>
      <c r="AD11" s="104"/>
      <c r="AE11" s="138"/>
      <c r="AF11" s="127"/>
      <c r="AG11" s="130"/>
    </row>
    <row r="12" spans="1:33">
      <c r="A12" s="108"/>
      <c r="B12" s="111"/>
      <c r="C12" s="114"/>
      <c r="D12" s="117"/>
      <c r="E12" s="111"/>
      <c r="F12" s="120"/>
      <c r="G12" s="120"/>
      <c r="H12" s="120"/>
      <c r="I12" s="117"/>
      <c r="J12" s="117"/>
      <c r="K12" s="117"/>
      <c r="L12" s="123"/>
      <c r="M12" s="34" t="s">
        <v>7</v>
      </c>
      <c r="N12" s="44" t="str">
        <f>IF(AND(I11="Threat",K11="VERY LOW",J11="HIGH")=TRUE,"X"," ")</f>
        <v xml:space="preserve"> </v>
      </c>
      <c r="O12" s="45" t="str">
        <f>IF(AND(I11="Threat",K11="LOW",J11="HIGH")=TRUE,"X"," ")</f>
        <v xml:space="preserve"> </v>
      </c>
      <c r="P12" s="45" t="str">
        <f>IF(AND(I11="Threat",K11="MODERATE",J11="HIGH")=TRUE,"X"," ")</f>
        <v xml:space="preserve"> </v>
      </c>
      <c r="Q12" s="46" t="str">
        <f>IF(AND(I11="Threat",K11="HIGH",J11="HIGH")=TRUE,"X"," ")</f>
        <v xml:space="preserve"> </v>
      </c>
      <c r="R12" s="47" t="str">
        <f>IF(AND(I11="Threat",K11="VERY HIGH",J11="HIGH")=TRUE,"X"," ")</f>
        <v xml:space="preserve"> </v>
      </c>
      <c r="S12" s="48" t="str">
        <f>IF(AND(I11="Opportunity",J11="HIGH",K11="VERY HIGH")=TRUE,"X"," ")</f>
        <v xml:space="preserve"> </v>
      </c>
      <c r="T12" s="49" t="str">
        <f>IF(AND(I11="Opportunity",J11="HIGH",K11="HIGH")=TRUE,"X"," ")</f>
        <v xml:space="preserve"> </v>
      </c>
      <c r="U12" s="45" t="str">
        <f>IF(AND(I11="Opportunity",J11="HIGH",K11="MODERATE")=TRUE,"X"," ")</f>
        <v xml:space="preserve"> </v>
      </c>
      <c r="V12" s="45" t="str">
        <f>IF(AND(I11="Opportunity",J11="HIGH",K11="LOW")=TRUE,"X"," ")</f>
        <v xml:space="preserve"> </v>
      </c>
      <c r="W12" s="50" t="str">
        <f>IF(AND(I11="Opportunity",J11="HIGH",K11="VERY LOW")=TRUE,"X"," ")</f>
        <v xml:space="preserve"> </v>
      </c>
      <c r="X12" s="34" t="s">
        <v>7</v>
      </c>
      <c r="Y12" s="125"/>
      <c r="Z12" s="105"/>
      <c r="AA12" s="105"/>
      <c r="AB12" s="120"/>
      <c r="AC12" s="120"/>
      <c r="AD12" s="105"/>
      <c r="AE12" s="139"/>
      <c r="AF12" s="128"/>
      <c r="AG12" s="131"/>
    </row>
    <row r="13" spans="1:33">
      <c r="A13" s="108"/>
      <c r="B13" s="111"/>
      <c r="C13" s="114"/>
      <c r="D13" s="117"/>
      <c r="E13" s="111"/>
      <c r="F13" s="120"/>
      <c r="G13" s="120"/>
      <c r="H13" s="120"/>
      <c r="I13" s="117"/>
      <c r="J13" s="117"/>
      <c r="K13" s="117"/>
      <c r="L13" s="123"/>
      <c r="M13" s="34" t="s">
        <v>8</v>
      </c>
      <c r="N13" s="51" t="str">
        <f>IF(AND(I11="Threat",K11="VERY LOW",J11="MODERATE")=TRUE,"X"," ")</f>
        <v xml:space="preserve"> </v>
      </c>
      <c r="O13" s="52" t="str">
        <f>IF(AND(I11="Threat",K11="LOW",J11="MODERATE")=TRUE,"X"," ")</f>
        <v xml:space="preserve"> </v>
      </c>
      <c r="P13" s="45" t="str">
        <f>IF(AND(I11="Threat",K11="MODERATE",J11="MODERATE")=TRUE,"X"," ")</f>
        <v xml:space="preserve"> </v>
      </c>
      <c r="Q13" s="46" t="str">
        <f>IF(AND(I11="Threat",K11="HIGH",J11="MODERATE")=TRUE,"X"," ")</f>
        <v xml:space="preserve"> </v>
      </c>
      <c r="R13" s="47" t="str">
        <f>IF(AND(I11="Threat",K11="VERY HIGH",J11="MODERATE")=TRUE,"X"," ")</f>
        <v xml:space="preserve"> </v>
      </c>
      <c r="S13" s="48" t="str">
        <f>IF(AND(I11="Opportunity",J11="MODERATE",K11="VERY HIGH")=TRUE,"X"," ")</f>
        <v xml:space="preserve"> </v>
      </c>
      <c r="T13" s="49" t="str">
        <f>IF(AND(I11="Opportunity",J11="MODERATE",K11="HIGH")=TRUE,"X"," ")</f>
        <v xml:space="preserve"> </v>
      </c>
      <c r="U13" s="45" t="str">
        <f>IF(AND(I11="Opportunity",J11="MODERATE",K11="MODERATE")=TRUE,"X"," ")</f>
        <v xml:space="preserve"> </v>
      </c>
      <c r="V13" s="53" t="str">
        <f>IF(AND(I11="Opportunity",J11="MODERATE",K11="LOW")=TRUE,"X"," ")</f>
        <v xml:space="preserve"> </v>
      </c>
      <c r="W13" s="50" t="str">
        <f>IF(AND(I11="Opportunity",J11="MODERATE",K11="VERY LOW")=TRUE,"X"," ")</f>
        <v xml:space="preserve"> </v>
      </c>
      <c r="X13" s="34" t="s">
        <v>8</v>
      </c>
      <c r="Y13" s="125"/>
      <c r="Z13" s="105"/>
      <c r="AA13" s="105"/>
      <c r="AB13" s="120"/>
      <c r="AC13" s="120"/>
      <c r="AD13" s="105"/>
      <c r="AE13" s="139"/>
      <c r="AF13" s="128"/>
      <c r="AG13" s="131"/>
    </row>
    <row r="14" spans="1:33">
      <c r="A14" s="108"/>
      <c r="B14" s="111"/>
      <c r="C14" s="114"/>
      <c r="D14" s="117"/>
      <c r="E14" s="111"/>
      <c r="F14" s="120"/>
      <c r="G14" s="120"/>
      <c r="H14" s="120"/>
      <c r="I14" s="117"/>
      <c r="J14" s="117"/>
      <c r="K14" s="117"/>
      <c r="L14" s="123"/>
      <c r="M14" s="34" t="s">
        <v>9</v>
      </c>
      <c r="N14" s="44" t="str">
        <f>IF(AND(I11="Threat",K11="VERY LOW",J11="LOW")=TRUE,"X"," ")</f>
        <v xml:space="preserve"> </v>
      </c>
      <c r="O14" s="52" t="str">
        <f>IF(AND(I11="Threat",K11="LOW",J11="LOW")=TRUE,"X"," ")</f>
        <v xml:space="preserve"> </v>
      </c>
      <c r="P14" s="45" t="str">
        <f>IF(AND(I11="Threat",K11="MODERATE",J11="LOW")=TRUE,"X"," ")</f>
        <v xml:space="preserve"> </v>
      </c>
      <c r="Q14" s="45" t="str">
        <f>IF(AND(I11="Threat",K11="HIGH",J11="LOW")=TRUE,"X"," ")</f>
        <v xml:space="preserve"> </v>
      </c>
      <c r="R14" s="47" t="str">
        <f>IF(AND(I11="Threat",K11="VERY HIGH",J11="LOW")=TRUE,"X"," ")</f>
        <v xml:space="preserve"> </v>
      </c>
      <c r="S14" s="48" t="str">
        <f>IF(AND(I11="Opportunity",J11="LOW",K11="VERY HIGH")=TRUE,"X"," ")</f>
        <v xml:space="preserve"> </v>
      </c>
      <c r="T14" s="45" t="str">
        <f>IF(AND(I11="Opportunity",J11="LOW",K11="HIGH")=TRUE,"X"," ")</f>
        <v xml:space="preserve"> </v>
      </c>
      <c r="U14" s="45" t="str">
        <f>IF(AND(I11="Opportunity",J11="LOW",K11="MODERATE")=TRUE,"X"," ")</f>
        <v xml:space="preserve"> </v>
      </c>
      <c r="V14" s="53" t="str">
        <f>IF(AND(I11="Opportunity",J11="LOW",K11="LOW")=TRUE,"X"," ")</f>
        <v xml:space="preserve"> </v>
      </c>
      <c r="W14" s="50" t="str">
        <f>IF(AND(I11="Opportunity",J11="LOW",K11="VERY LOW")=TRUE,"X"," ")</f>
        <v xml:space="preserve"> </v>
      </c>
      <c r="X14" s="34" t="s">
        <v>9</v>
      </c>
      <c r="Y14" s="125"/>
      <c r="Z14" s="105"/>
      <c r="AA14" s="105"/>
      <c r="AB14" s="120"/>
      <c r="AC14" s="120"/>
      <c r="AD14" s="105"/>
      <c r="AE14" s="139"/>
      <c r="AF14" s="128"/>
      <c r="AG14" s="131"/>
    </row>
    <row r="15" spans="1:33">
      <c r="A15" s="108"/>
      <c r="B15" s="111"/>
      <c r="C15" s="114"/>
      <c r="D15" s="117"/>
      <c r="E15" s="111"/>
      <c r="F15" s="120"/>
      <c r="G15" s="120"/>
      <c r="H15" s="120"/>
      <c r="I15" s="117"/>
      <c r="J15" s="117"/>
      <c r="K15" s="117"/>
      <c r="L15" s="123"/>
      <c r="M15" s="34" t="s">
        <v>10</v>
      </c>
      <c r="N15" s="54" t="str">
        <f>IF(AND(I11="Threat",K11="VERY LOW",J11="VERY LOW")=TRUE,"X"," ")</f>
        <v xml:space="preserve"> </v>
      </c>
      <c r="O15" s="55" t="str">
        <f>IF(AND(I11="Threat",K11="LOW",J11="VERY LOW")=TRUE,"X"," ")</f>
        <v xml:space="preserve"> </v>
      </c>
      <c r="P15" s="55" t="str">
        <f>IF(AND(I11="Threat",K11="MODERATE",J11="VERY LOW")=TRUE,"X"," ")</f>
        <v xml:space="preserve"> </v>
      </c>
      <c r="Q15" s="56" t="str">
        <f>IF(AND(I11="Threat",K11="HIGH",J11="VERY LOW")=TRUE,"X"," ")</f>
        <v xml:space="preserve"> </v>
      </c>
      <c r="R15" s="57" t="str">
        <f>IF(AND(I11="Threat",K11="VERY HIGH",J11="VERY LOW")=TRUE,"X"," ")</f>
        <v xml:space="preserve"> </v>
      </c>
      <c r="S15" s="56" t="str">
        <f>IF(AND(I11="Opportunity",K11="VERY HIGH",J11="VERY LOW")=TRUE,"X"," ")</f>
        <v xml:space="preserve"> </v>
      </c>
      <c r="T15" s="56" t="str">
        <f>IF(AND(I11="Opportunity",J11="VERY LOW",K11="HIGH")=TRUE,"X"," ")</f>
        <v xml:space="preserve"> </v>
      </c>
      <c r="U15" s="58" t="str">
        <f>IF(AND(I11="Opportunity",J11="VERY LOW",K11="MODERATE")=TRUE,"X"," ")</f>
        <v xml:space="preserve"> </v>
      </c>
      <c r="V15" s="58" t="str">
        <f>IF(AND(I11="Opportunity",J11="VERY LOW",K11="LOW")=TRUE,"X"," ")</f>
        <v xml:space="preserve"> </v>
      </c>
      <c r="W15" s="59" t="str">
        <f>IF(AND(I11="Opportunity",J11="VERY LOW",K11="VERY LOW")=TRUE,"X"," ")</f>
        <v xml:space="preserve"> </v>
      </c>
      <c r="X15" s="34" t="s">
        <v>10</v>
      </c>
      <c r="Y15" s="125"/>
      <c r="Z15" s="105"/>
      <c r="AA15" s="105"/>
      <c r="AB15" s="120"/>
      <c r="AC15" s="120"/>
      <c r="AD15" s="105"/>
      <c r="AE15" s="139"/>
      <c r="AF15" s="128"/>
      <c r="AG15" s="131"/>
    </row>
    <row r="16" spans="1:33">
      <c r="A16" s="108"/>
      <c r="B16" s="111"/>
      <c r="C16" s="114"/>
      <c r="D16" s="117"/>
      <c r="E16" s="111"/>
      <c r="F16" s="120"/>
      <c r="G16" s="120"/>
      <c r="H16" s="120"/>
      <c r="I16" s="117"/>
      <c r="J16" s="117"/>
      <c r="K16" s="117"/>
      <c r="L16" s="123"/>
      <c r="M16" s="35"/>
      <c r="N16" s="33" t="s">
        <v>10</v>
      </c>
      <c r="O16" s="33" t="s">
        <v>9</v>
      </c>
      <c r="P16" s="33" t="s">
        <v>8</v>
      </c>
      <c r="Q16" s="33" t="s">
        <v>7</v>
      </c>
      <c r="R16" s="36" t="s">
        <v>6</v>
      </c>
      <c r="S16" s="43" t="s">
        <v>6</v>
      </c>
      <c r="T16" s="33" t="s">
        <v>7</v>
      </c>
      <c r="U16" s="33" t="s">
        <v>8</v>
      </c>
      <c r="V16" s="33" t="s">
        <v>9</v>
      </c>
      <c r="W16" s="33" t="s">
        <v>10</v>
      </c>
      <c r="X16" s="35"/>
      <c r="Y16" s="125"/>
      <c r="Z16" s="105"/>
      <c r="AA16" s="105"/>
      <c r="AB16" s="120"/>
      <c r="AC16" s="120"/>
      <c r="AD16" s="105"/>
      <c r="AE16" s="139"/>
      <c r="AF16" s="128"/>
      <c r="AG16" s="131"/>
    </row>
    <row r="17" spans="1:33" ht="13" thickBot="1">
      <c r="A17" s="109"/>
      <c r="B17" s="112"/>
      <c r="C17" s="115"/>
      <c r="D17" s="118"/>
      <c r="E17" s="112"/>
      <c r="F17" s="121"/>
      <c r="G17" s="121"/>
      <c r="H17" s="121"/>
      <c r="I17" s="118"/>
      <c r="J17" s="118"/>
      <c r="K17" s="118"/>
      <c r="L17" s="133" t="s">
        <v>90</v>
      </c>
      <c r="M17" s="134"/>
      <c r="N17" s="134"/>
      <c r="O17" s="134"/>
      <c r="P17" s="134"/>
      <c r="Q17" s="134"/>
      <c r="R17" s="135"/>
      <c r="S17" s="133" t="s">
        <v>91</v>
      </c>
      <c r="T17" s="136"/>
      <c r="U17" s="136"/>
      <c r="V17" s="136"/>
      <c r="W17" s="136"/>
      <c r="X17" s="134"/>
      <c r="Y17" s="137"/>
      <c r="Z17" s="106"/>
      <c r="AA17" s="106"/>
      <c r="AB17" s="121"/>
      <c r="AC17" s="121"/>
      <c r="AD17" s="106"/>
      <c r="AE17" s="140"/>
      <c r="AF17" s="129"/>
      <c r="AG17" s="132"/>
    </row>
    <row r="18" spans="1:33" ht="12.75" customHeight="1">
      <c r="A18" s="107"/>
      <c r="B18" s="110"/>
      <c r="C18" s="113"/>
      <c r="D18" s="116"/>
      <c r="E18" s="110"/>
      <c r="F18" s="119"/>
      <c r="G18" s="119"/>
      <c r="H18" s="119"/>
      <c r="I18" s="116"/>
      <c r="J18" s="116"/>
      <c r="K18" s="116"/>
      <c r="L18" s="122" t="s">
        <v>0</v>
      </c>
      <c r="M18" s="70" t="s">
        <v>6</v>
      </c>
      <c r="N18" s="71" t="str">
        <f>IF(AND(I18="Threat",J18="VERY HIGH",K18="VERY LOW")=TRUE,"X"," ")</f>
        <v xml:space="preserve"> </v>
      </c>
      <c r="O18" s="72" t="str">
        <f>IF(AND(I18="Threat",J18="VERY HIGH",K18="LOW")=TRUE,"X"," ")</f>
        <v xml:space="preserve"> </v>
      </c>
      <c r="P18" s="73" t="str">
        <f>IF(AND(I18="Threat",K18="MODERATE",J18="VERY HIGH")=TRUE,"X"," ")</f>
        <v xml:space="preserve"> </v>
      </c>
      <c r="Q18" s="73" t="str">
        <f>IF(AND(I18="Threat",K18="HIGH",J18="VERY HIGH")=TRUE,"X"," ")</f>
        <v xml:space="preserve"> </v>
      </c>
      <c r="R18" s="74" t="str">
        <f>IF(AND(I18="Threat",K18="VERY HIGH",J18="VERY HIGH")=TRUE,"X"," ")</f>
        <v xml:space="preserve"> </v>
      </c>
      <c r="S18" s="75" t="str">
        <f>IF(AND(I18="Opportunity",J18="VERY HIGH",K18="VERY HIGH")=TRUE,"X"," ")</f>
        <v xml:space="preserve"> </v>
      </c>
      <c r="T18" s="76" t="str">
        <f>IF(AND(I18="Opportunity",J18="VERY HIGH",K18="HIGH")=TRUE,"X"," ")</f>
        <v xml:space="preserve"> </v>
      </c>
      <c r="U18" s="73" t="str">
        <f>IF(AND(I18="Opportunity",J18="VERY HIGH",K18="MODERATE")=TRUE,"X"," ")</f>
        <v xml:space="preserve"> </v>
      </c>
      <c r="V18" s="72" t="str">
        <f>IF(AND(I18="Opportunity",J18="VERY HIGH",K18="LOW")=TRUE,"X"," ")</f>
        <v xml:space="preserve"> </v>
      </c>
      <c r="W18" s="77" t="str">
        <f>IF(AND(I18="Opportunity",J18="VERY HIGH",K18="VERY LOW")=TRUE,"X"," ")</f>
        <v xml:space="preserve"> </v>
      </c>
      <c r="X18" s="70" t="s">
        <v>6</v>
      </c>
      <c r="Y18" s="124" t="s">
        <v>0</v>
      </c>
      <c r="Z18" s="126"/>
      <c r="AA18" s="104"/>
      <c r="AB18" s="119"/>
      <c r="AC18" s="119"/>
      <c r="AD18" s="104"/>
      <c r="AE18" s="138"/>
      <c r="AF18" s="127"/>
      <c r="AG18" s="130"/>
    </row>
    <row r="19" spans="1:33">
      <c r="A19" s="108"/>
      <c r="B19" s="111"/>
      <c r="C19" s="114"/>
      <c r="D19" s="117"/>
      <c r="E19" s="111"/>
      <c r="F19" s="120"/>
      <c r="G19" s="120"/>
      <c r="H19" s="120"/>
      <c r="I19" s="117"/>
      <c r="J19" s="117"/>
      <c r="K19" s="117"/>
      <c r="L19" s="123"/>
      <c r="M19" s="34" t="s">
        <v>7</v>
      </c>
      <c r="N19" s="44" t="str">
        <f>IF(AND(I18="Threat",K18="VERY LOW",J18="HIGH")=TRUE,"X"," ")</f>
        <v xml:space="preserve"> </v>
      </c>
      <c r="O19" s="45" t="str">
        <f>IF(AND(I18="Threat",K18="LOW",J18="HIGH")=TRUE,"X"," ")</f>
        <v xml:space="preserve"> </v>
      </c>
      <c r="P19" s="45" t="str">
        <f>IF(AND(I18="Threat",K18="MODERATE",J18="HIGH")=TRUE,"X"," ")</f>
        <v xml:space="preserve"> </v>
      </c>
      <c r="Q19" s="46" t="str">
        <f>IF(AND(I18="Threat",K18="HIGH",J18="HIGH")=TRUE,"X"," ")</f>
        <v xml:space="preserve"> </v>
      </c>
      <c r="R19" s="47" t="str">
        <f>IF(AND(I18="Threat",K18="VERY HIGH",J18="HIGH")=TRUE,"X"," ")</f>
        <v xml:space="preserve"> </v>
      </c>
      <c r="S19" s="48" t="str">
        <f>IF(AND(I18="Opportunity",J18="HIGH",K18="VERY HIGH")=TRUE,"X"," ")</f>
        <v xml:space="preserve"> </v>
      </c>
      <c r="T19" s="49" t="str">
        <f>IF(AND(I18="Opportunity",J18="HIGH",K18="HIGH")=TRUE,"X"," ")</f>
        <v xml:space="preserve"> </v>
      </c>
      <c r="U19" s="45" t="str">
        <f>IF(AND(I18="Opportunity",J18="HIGH",K18="MODERATE")=TRUE,"X"," ")</f>
        <v xml:space="preserve"> </v>
      </c>
      <c r="V19" s="45" t="str">
        <f>IF(AND(I18="Opportunity",J18="HIGH",K18="LOW")=TRUE,"X"," ")</f>
        <v xml:space="preserve"> </v>
      </c>
      <c r="W19" s="50" t="str">
        <f>IF(AND(I18="Opportunity",J18="HIGH",K18="VERY LOW")=TRUE,"X"," ")</f>
        <v xml:space="preserve"> </v>
      </c>
      <c r="X19" s="34" t="s">
        <v>7</v>
      </c>
      <c r="Y19" s="125"/>
      <c r="Z19" s="105"/>
      <c r="AA19" s="105"/>
      <c r="AB19" s="120"/>
      <c r="AC19" s="120"/>
      <c r="AD19" s="105"/>
      <c r="AE19" s="139"/>
      <c r="AF19" s="128"/>
      <c r="AG19" s="131"/>
    </row>
    <row r="20" spans="1:33">
      <c r="A20" s="108"/>
      <c r="B20" s="111"/>
      <c r="C20" s="114"/>
      <c r="D20" s="117"/>
      <c r="E20" s="111"/>
      <c r="F20" s="120"/>
      <c r="G20" s="120"/>
      <c r="H20" s="120"/>
      <c r="I20" s="117"/>
      <c r="J20" s="117"/>
      <c r="K20" s="117"/>
      <c r="L20" s="123"/>
      <c r="M20" s="34" t="s">
        <v>8</v>
      </c>
      <c r="N20" s="51" t="str">
        <f>IF(AND(I18="Threat",K18="VERY LOW",J18="MODERATE")=TRUE,"X"," ")</f>
        <v xml:space="preserve"> </v>
      </c>
      <c r="O20" s="52" t="str">
        <f>IF(AND(I18="Threat",K18="LOW",J18="MODERATE")=TRUE,"X"," ")</f>
        <v xml:space="preserve"> </v>
      </c>
      <c r="P20" s="45" t="str">
        <f>IF(AND(I18="Threat",K18="MODERATE",J18="MODERATE")=TRUE,"X"," ")</f>
        <v xml:space="preserve"> </v>
      </c>
      <c r="Q20" s="46" t="str">
        <f>IF(AND(I18="Threat",K18="HIGH",J18="MODERATE")=TRUE,"X"," ")</f>
        <v xml:space="preserve"> </v>
      </c>
      <c r="R20" s="47" t="str">
        <f>IF(AND(I18="Threat",K18="VERY HIGH",J18="MODERATE")=TRUE,"X"," ")</f>
        <v xml:space="preserve"> </v>
      </c>
      <c r="S20" s="48" t="str">
        <f>IF(AND(I18="Opportunity",J18="MODERATE",K18="VERY HIGH")=TRUE,"X"," ")</f>
        <v xml:space="preserve"> </v>
      </c>
      <c r="T20" s="49" t="str">
        <f>IF(AND(I18="Opportunity",J18="MODERATE",K18="HIGH")=TRUE,"X"," ")</f>
        <v xml:space="preserve"> </v>
      </c>
      <c r="U20" s="45" t="str">
        <f>IF(AND(I18="Opportunity",J18="MODERATE",K18="MODERATE")=TRUE,"X"," ")</f>
        <v xml:space="preserve"> </v>
      </c>
      <c r="V20" s="53" t="str">
        <f>IF(AND(I18="Opportunity",J18="MODERATE",K18="LOW")=TRUE,"X"," ")</f>
        <v xml:space="preserve"> </v>
      </c>
      <c r="W20" s="50" t="str">
        <f>IF(AND(I18="Opportunity",J18="MODERATE",K18="VERY LOW")=TRUE,"X"," ")</f>
        <v xml:space="preserve"> </v>
      </c>
      <c r="X20" s="34" t="s">
        <v>8</v>
      </c>
      <c r="Y20" s="125"/>
      <c r="Z20" s="105"/>
      <c r="AA20" s="105"/>
      <c r="AB20" s="120"/>
      <c r="AC20" s="120"/>
      <c r="AD20" s="105"/>
      <c r="AE20" s="139"/>
      <c r="AF20" s="128"/>
      <c r="AG20" s="131"/>
    </row>
    <row r="21" spans="1:33">
      <c r="A21" s="108"/>
      <c r="B21" s="111"/>
      <c r="C21" s="114"/>
      <c r="D21" s="117"/>
      <c r="E21" s="111"/>
      <c r="F21" s="120"/>
      <c r="G21" s="120"/>
      <c r="H21" s="120"/>
      <c r="I21" s="117"/>
      <c r="J21" s="117"/>
      <c r="K21" s="117"/>
      <c r="L21" s="123"/>
      <c r="M21" s="34" t="s">
        <v>9</v>
      </c>
      <c r="N21" s="44" t="str">
        <f>IF(AND(I18="Threat",K18="VERY LOW",J18="LOW")=TRUE,"X"," ")</f>
        <v xml:space="preserve"> </v>
      </c>
      <c r="O21" s="52" t="str">
        <f>IF(AND(I18="Threat",K18="LOW",J18="LOW")=TRUE,"X"," ")</f>
        <v xml:space="preserve"> </v>
      </c>
      <c r="P21" s="45" t="str">
        <f>IF(AND(I18="Threat",K18="MODERATE",J18="LOW")=TRUE,"X"," ")</f>
        <v xml:space="preserve"> </v>
      </c>
      <c r="Q21" s="45" t="str">
        <f>IF(AND(I18="Threat",K18="HIGH",J18="LOW")=TRUE,"X"," ")</f>
        <v xml:space="preserve"> </v>
      </c>
      <c r="R21" s="47" t="str">
        <f>IF(AND(I18="Threat",K18="VERY HIGH",J18="LOW")=TRUE,"X"," ")</f>
        <v xml:space="preserve"> </v>
      </c>
      <c r="S21" s="48" t="str">
        <f>IF(AND(I18="Opportunity",J18="LOW",K18="VERY HIGH")=TRUE,"X"," ")</f>
        <v xml:space="preserve"> </v>
      </c>
      <c r="T21" s="45" t="str">
        <f>IF(AND(I18="Opportunity",J18="LOW",K18="HIGH")=TRUE,"X"," ")</f>
        <v xml:space="preserve"> </v>
      </c>
      <c r="U21" s="45" t="str">
        <f>IF(AND(I18="Opportunity",J18="LOW",K18="MODERATE")=TRUE,"X"," ")</f>
        <v xml:space="preserve"> </v>
      </c>
      <c r="V21" s="53" t="str">
        <f>IF(AND(I18="Opportunity",J18="LOW",K18="LOW")=TRUE,"X"," ")</f>
        <v xml:space="preserve"> </v>
      </c>
      <c r="W21" s="50" t="str">
        <f>IF(AND(I18="Opportunity",J18="LOW",K18="VERY LOW")=TRUE,"X"," ")</f>
        <v xml:space="preserve"> </v>
      </c>
      <c r="X21" s="34" t="s">
        <v>9</v>
      </c>
      <c r="Y21" s="125"/>
      <c r="Z21" s="105"/>
      <c r="AA21" s="105"/>
      <c r="AB21" s="120"/>
      <c r="AC21" s="120"/>
      <c r="AD21" s="105"/>
      <c r="AE21" s="139"/>
      <c r="AF21" s="128"/>
      <c r="AG21" s="131"/>
    </row>
    <row r="22" spans="1:33">
      <c r="A22" s="108"/>
      <c r="B22" s="111"/>
      <c r="C22" s="114"/>
      <c r="D22" s="117"/>
      <c r="E22" s="111"/>
      <c r="F22" s="120"/>
      <c r="G22" s="120"/>
      <c r="H22" s="120"/>
      <c r="I22" s="117"/>
      <c r="J22" s="117"/>
      <c r="K22" s="117"/>
      <c r="L22" s="123"/>
      <c r="M22" s="34" t="s">
        <v>10</v>
      </c>
      <c r="N22" s="54" t="str">
        <f>IF(AND(I18="Threat",K18="VERY LOW",J18="VERY LOW")=TRUE,"X"," ")</f>
        <v xml:space="preserve"> </v>
      </c>
      <c r="O22" s="55" t="str">
        <f>IF(AND(I18="Threat",K18="LOW",J18="VERY LOW")=TRUE,"X"," ")</f>
        <v xml:space="preserve"> </v>
      </c>
      <c r="P22" s="55" t="str">
        <f>IF(AND(I18="Threat",K18="MODERATE",J18="VERY LOW")=TRUE,"X"," ")</f>
        <v xml:space="preserve"> </v>
      </c>
      <c r="Q22" s="56" t="str">
        <f>IF(AND(I18="Threat",K18="HIGH",J18="VERY LOW")=TRUE,"X"," ")</f>
        <v xml:space="preserve"> </v>
      </c>
      <c r="R22" s="57" t="str">
        <f>IF(AND(I18="Threat",K18="VERY HIGH",J18="VERY LOW")=TRUE,"X"," ")</f>
        <v xml:space="preserve"> </v>
      </c>
      <c r="S22" s="56" t="str">
        <f>IF(AND(I18="Opportunity",K18="VERY HIGH",J18="VERY LOW")=TRUE,"X"," ")</f>
        <v xml:space="preserve"> </v>
      </c>
      <c r="T22" s="56" t="str">
        <f>IF(AND(I18="Opportunity",J18="VERY LOW",K18="HIGH")=TRUE,"X"," ")</f>
        <v xml:space="preserve"> </v>
      </c>
      <c r="U22" s="58" t="str">
        <f>IF(AND(I18="Opportunity",J18="VERY LOW",K18="MODERATE")=TRUE,"X"," ")</f>
        <v xml:space="preserve"> </v>
      </c>
      <c r="V22" s="58" t="str">
        <f>IF(AND(I18="Opportunity",J18="VERY LOW",K18="LOW")=TRUE,"X"," ")</f>
        <v xml:space="preserve"> </v>
      </c>
      <c r="W22" s="59" t="str">
        <f>IF(AND(I18="Opportunity",J18="VERY LOW",K18="VERY LOW")=TRUE,"X"," ")</f>
        <v xml:space="preserve"> </v>
      </c>
      <c r="X22" s="34" t="s">
        <v>10</v>
      </c>
      <c r="Y22" s="125"/>
      <c r="Z22" s="105"/>
      <c r="AA22" s="105"/>
      <c r="AB22" s="120"/>
      <c r="AC22" s="120"/>
      <c r="AD22" s="105"/>
      <c r="AE22" s="139"/>
      <c r="AF22" s="128"/>
      <c r="AG22" s="131"/>
    </row>
    <row r="23" spans="1:33">
      <c r="A23" s="108"/>
      <c r="B23" s="111"/>
      <c r="C23" s="114"/>
      <c r="D23" s="117"/>
      <c r="E23" s="111"/>
      <c r="F23" s="120"/>
      <c r="G23" s="120"/>
      <c r="H23" s="120"/>
      <c r="I23" s="117"/>
      <c r="J23" s="117"/>
      <c r="K23" s="117"/>
      <c r="L23" s="123"/>
      <c r="M23" s="35"/>
      <c r="N23" s="33" t="s">
        <v>10</v>
      </c>
      <c r="O23" s="33" t="s">
        <v>9</v>
      </c>
      <c r="P23" s="33" t="s">
        <v>8</v>
      </c>
      <c r="Q23" s="33" t="s">
        <v>7</v>
      </c>
      <c r="R23" s="36" t="s">
        <v>6</v>
      </c>
      <c r="S23" s="43" t="s">
        <v>6</v>
      </c>
      <c r="T23" s="33" t="s">
        <v>7</v>
      </c>
      <c r="U23" s="33" t="s">
        <v>8</v>
      </c>
      <c r="V23" s="33" t="s">
        <v>9</v>
      </c>
      <c r="W23" s="33" t="s">
        <v>10</v>
      </c>
      <c r="X23" s="35"/>
      <c r="Y23" s="125"/>
      <c r="Z23" s="105"/>
      <c r="AA23" s="105"/>
      <c r="AB23" s="120"/>
      <c r="AC23" s="120"/>
      <c r="AD23" s="105"/>
      <c r="AE23" s="139"/>
      <c r="AF23" s="128"/>
      <c r="AG23" s="131"/>
    </row>
    <row r="24" spans="1:33" ht="13" thickBot="1">
      <c r="A24" s="109"/>
      <c r="B24" s="112"/>
      <c r="C24" s="115"/>
      <c r="D24" s="118"/>
      <c r="E24" s="112"/>
      <c r="F24" s="121"/>
      <c r="G24" s="121"/>
      <c r="H24" s="121"/>
      <c r="I24" s="118"/>
      <c r="J24" s="118"/>
      <c r="K24" s="118"/>
      <c r="L24" s="133" t="s">
        <v>90</v>
      </c>
      <c r="M24" s="134"/>
      <c r="N24" s="134"/>
      <c r="O24" s="134"/>
      <c r="P24" s="134"/>
      <c r="Q24" s="134"/>
      <c r="R24" s="135"/>
      <c r="S24" s="133" t="s">
        <v>91</v>
      </c>
      <c r="T24" s="136"/>
      <c r="U24" s="136"/>
      <c r="V24" s="136"/>
      <c r="W24" s="136"/>
      <c r="X24" s="134"/>
      <c r="Y24" s="137"/>
      <c r="Z24" s="106"/>
      <c r="AA24" s="106"/>
      <c r="AB24" s="121"/>
      <c r="AC24" s="121"/>
      <c r="AD24" s="106"/>
      <c r="AE24" s="140"/>
      <c r="AF24" s="129"/>
      <c r="AG24" s="132"/>
    </row>
    <row r="25" spans="1:33" ht="12.7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78"/>
      <c r="T25" s="78"/>
      <c r="U25" s="78"/>
      <c r="V25" s="78"/>
      <c r="W25" s="78"/>
      <c r="X25" s="78"/>
      <c r="Y25" s="78"/>
      <c r="Z25" s="39"/>
      <c r="AA25" s="39"/>
      <c r="AB25" s="39"/>
      <c r="AC25" s="79"/>
    </row>
    <row r="26" spans="1:33" s="141" customFormat="1" ht="23" customHeight="1">
      <c r="A26" s="141" t="s">
        <v>96</v>
      </c>
      <c r="S26" s="142"/>
      <c r="T26" s="142"/>
      <c r="U26" s="142"/>
      <c r="V26" s="142"/>
      <c r="W26" s="142"/>
      <c r="X26" s="142"/>
      <c r="Y26" s="142"/>
    </row>
    <row r="27" spans="1:33">
      <c r="AC27"/>
    </row>
    <row r="28" spans="1:33">
      <c r="AC28"/>
    </row>
    <row r="29" spans="1:33">
      <c r="AC29"/>
    </row>
    <row r="30" spans="1:33">
      <c r="AC30"/>
    </row>
    <row r="31" spans="1:33">
      <c r="AC31"/>
    </row>
    <row r="32" spans="1:33" ht="12.75" customHeight="1">
      <c r="AC32"/>
    </row>
    <row r="33" spans="29:29">
      <c r="AC33"/>
    </row>
    <row r="34" spans="29:29">
      <c r="AC34"/>
    </row>
    <row r="35" spans="29:29">
      <c r="AC35"/>
    </row>
    <row r="36" spans="29:29">
      <c r="AC36"/>
    </row>
    <row r="37" spans="29:29">
      <c r="AC37"/>
    </row>
    <row r="38" spans="29:29">
      <c r="AC38"/>
    </row>
    <row r="39" spans="29:29" ht="12.75" customHeight="1">
      <c r="AC39"/>
    </row>
    <row r="40" spans="29:29">
      <c r="AC40"/>
    </row>
    <row r="41" spans="29:29">
      <c r="AC41"/>
    </row>
    <row r="42" spans="29:29">
      <c r="AC42"/>
    </row>
    <row r="43" spans="29:29">
      <c r="AC43"/>
    </row>
    <row r="44" spans="29:29">
      <c r="AC44"/>
    </row>
    <row r="45" spans="29:29">
      <c r="AC45"/>
    </row>
    <row r="46" spans="29:29" ht="12.75" customHeight="1">
      <c r="AC46"/>
    </row>
    <row r="47" spans="29:29">
      <c r="AC47"/>
    </row>
    <row r="48" spans="29:29">
      <c r="AC48"/>
    </row>
    <row r="49" spans="29:29">
      <c r="AC49"/>
    </row>
    <row r="50" spans="29:29">
      <c r="AC50"/>
    </row>
    <row r="51" spans="29:29">
      <c r="AC51"/>
    </row>
    <row r="52" spans="29:29">
      <c r="AC52"/>
    </row>
    <row r="53" spans="29:29" ht="12.75" customHeight="1"/>
    <row r="60" spans="29:29" ht="12.75" customHeight="1"/>
    <row r="67" ht="12.75" customHeight="1"/>
    <row r="74" ht="12.75" customHeight="1"/>
    <row r="81" ht="12.75" customHeight="1"/>
    <row r="88" ht="12.75" customHeight="1"/>
    <row r="95" ht="12.75" customHeight="1"/>
    <row r="102" ht="12.75" customHeight="1"/>
    <row r="109" ht="12.75" customHeight="1"/>
    <row r="116" ht="12.75" customHeight="1"/>
    <row r="123" ht="12.75" customHeight="1"/>
    <row r="130" ht="12.75" customHeight="1"/>
    <row r="137" ht="12.75" customHeight="1"/>
    <row r="144" ht="12.75" customHeight="1"/>
    <row r="151" ht="12.75" customHeight="1"/>
    <row r="158" ht="12.75" customHeight="1"/>
    <row r="165" ht="12.75" customHeight="1"/>
    <row r="172" ht="12.75" customHeight="1"/>
    <row r="179" ht="12.75" customHeight="1"/>
    <row r="186" ht="12.75" customHeight="1"/>
    <row r="193" ht="12.75" customHeight="1"/>
    <row r="200" ht="12.75" customHeight="1"/>
  </sheetData>
  <mergeCells count="57">
    <mergeCell ref="AF11:AF17"/>
    <mergeCell ref="AG11:AG17"/>
    <mergeCell ref="L17:R17"/>
    <mergeCell ref="S17:Y17"/>
    <mergeCell ref="AE18:AE24"/>
    <mergeCell ref="AF18:AF24"/>
    <mergeCell ref="AG18:AG24"/>
    <mergeCell ref="L24:R24"/>
    <mergeCell ref="S24:Y24"/>
    <mergeCell ref="AB11:AB17"/>
    <mergeCell ref="AC11:AC17"/>
    <mergeCell ref="AD11:AD17"/>
    <mergeCell ref="AE11:AE17"/>
    <mergeCell ref="AA18:AA24"/>
    <mergeCell ref="AB18:AB24"/>
    <mergeCell ref="AC18:AC24"/>
    <mergeCell ref="A11:A17"/>
    <mergeCell ref="B11:B17"/>
    <mergeCell ref="C11:C17"/>
    <mergeCell ref="D11:D17"/>
    <mergeCell ref="E11:E17"/>
    <mergeCell ref="F11:F17"/>
    <mergeCell ref="G11:G17"/>
    <mergeCell ref="H11:H17"/>
    <mergeCell ref="I11:I17"/>
    <mergeCell ref="J11:J17"/>
    <mergeCell ref="K11:K17"/>
    <mergeCell ref="L11:L16"/>
    <mergeCell ref="Y11:Y16"/>
    <mergeCell ref="Z11:Z17"/>
    <mergeCell ref="AA11:AA17"/>
    <mergeCell ref="AD18:AD24"/>
    <mergeCell ref="A18:A24"/>
    <mergeCell ref="B18:B24"/>
    <mergeCell ref="C18:C24"/>
    <mergeCell ref="D18:D24"/>
    <mergeCell ref="E18:E24"/>
    <mergeCell ref="F18:F24"/>
    <mergeCell ref="G18:G24"/>
    <mergeCell ref="H18:H24"/>
    <mergeCell ref="I18:I24"/>
    <mergeCell ref="J18:J24"/>
    <mergeCell ref="K18:K24"/>
    <mergeCell ref="L18:L23"/>
    <mergeCell ref="Y18:Y23"/>
    <mergeCell ref="Z18:Z24"/>
    <mergeCell ref="I9:Y9"/>
    <mergeCell ref="L10:Y10"/>
    <mergeCell ref="A7:AG7"/>
    <mergeCell ref="A9:H9"/>
    <mergeCell ref="J4:K4"/>
    <mergeCell ref="J5:K5"/>
    <mergeCell ref="D4:F4"/>
    <mergeCell ref="D6:H6"/>
    <mergeCell ref="J6:N6"/>
    <mergeCell ref="AD9:AG9"/>
    <mergeCell ref="Z9:AC9"/>
  </mergeCells>
  <phoneticPr fontId="2" type="noConversion"/>
  <conditionalFormatting sqref="J3 C3">
    <cfRule type="cellIs" dxfId="25" priority="419" stopIfTrue="1" operator="equal">
      <formula>"Critical"</formula>
    </cfRule>
    <cfRule type="cellIs" dxfId="24" priority="420" stopIfTrue="1" operator="equal">
      <formula>"High"</formula>
    </cfRule>
    <cfRule type="cellIs" dxfId="23" priority="421" stopIfTrue="1" operator="equal">
      <formula>"Medium"</formula>
    </cfRule>
  </conditionalFormatting>
  <conditionalFormatting sqref="M3 L4:L5">
    <cfRule type="cellIs" dxfId="22" priority="422" stopIfTrue="1" operator="equal">
      <formula>"Yes"</formula>
    </cfRule>
  </conditionalFormatting>
  <conditionalFormatting sqref="AE18:AE24">
    <cfRule type="cellIs" dxfId="21" priority="16" operator="equal">
      <formula>"Critical"</formula>
    </cfRule>
    <cfRule type="cellIs" dxfId="20" priority="17" operator="equal">
      <formula>"Active"</formula>
    </cfRule>
    <cfRule type="cellIs" priority="18" operator="equal">
      <formula>"Shared"</formula>
    </cfRule>
    <cfRule type="cellIs" dxfId="19" priority="19" operator="equal">
      <formula>"Enhanced"</formula>
    </cfRule>
    <cfRule type="cellIs" dxfId="18" priority="20" operator="equal">
      <formula>"Exploited"</formula>
    </cfRule>
    <cfRule type="cellIs" dxfId="17" priority="21" operator="equal">
      <formula>"Reduced"</formula>
    </cfRule>
    <cfRule type="cellIs" dxfId="16" priority="22" operator="equal">
      <formula>"Transferred"</formula>
    </cfRule>
    <cfRule type="cellIs" dxfId="15" priority="23" operator="equal">
      <formula>"Accepted"</formula>
    </cfRule>
    <cfRule type="cellIs" dxfId="14" priority="24" operator="equal">
      <formula>"Avoided"</formula>
    </cfRule>
  </conditionalFormatting>
  <conditionalFormatting sqref="AF18">
    <cfRule type="containsText" dxfId="13" priority="13" operator="containsText" text="Active">
      <formula>NOT(ISERROR(SEARCH("Active",AF18)))</formula>
    </cfRule>
    <cfRule type="containsText" dxfId="12" priority="14" operator="containsText" text="Critical">
      <formula>NOT(ISERROR(SEARCH("Critical",AF18)))</formula>
    </cfRule>
    <cfRule type="containsText" dxfId="11" priority="15" operator="containsText" text="Mitigated">
      <formula>NOT(ISERROR(SEARCH("Mitigated",AF18)))</formula>
    </cfRule>
  </conditionalFormatting>
  <conditionalFormatting sqref="AE11:AE17">
    <cfRule type="cellIs" dxfId="10" priority="4" operator="equal">
      <formula>"Critical"</formula>
    </cfRule>
    <cfRule type="cellIs" dxfId="9" priority="5" operator="equal">
      <formula>"Active"</formula>
    </cfRule>
    <cfRule type="cellIs" priority="6" operator="equal">
      <formula>"Shared"</formula>
    </cfRule>
    <cfRule type="cellIs" dxfId="8" priority="7" operator="equal">
      <formula>"Enhanced"</formula>
    </cfRule>
    <cfRule type="cellIs" dxfId="7" priority="8" operator="equal">
      <formula>"Exploited"</formula>
    </cfRule>
    <cfRule type="cellIs" dxfId="6" priority="9" operator="equal">
      <formula>"Reduced"</formula>
    </cfRule>
    <cfRule type="cellIs" dxfId="5" priority="10" operator="equal">
      <formula>"Transferred"</formula>
    </cfRule>
    <cfRule type="cellIs" dxfId="4" priority="11" operator="equal">
      <formula>"Accepted"</formula>
    </cfRule>
    <cfRule type="cellIs" dxfId="3" priority="12" operator="equal">
      <formula>"Avoided"</formula>
    </cfRule>
  </conditionalFormatting>
  <conditionalFormatting sqref="AF11">
    <cfRule type="containsText" dxfId="2" priority="1" operator="containsText" text="Active">
      <formula>NOT(ISERROR(SEARCH("Active",AF11)))</formula>
    </cfRule>
    <cfRule type="containsText" dxfId="1" priority="2" operator="containsText" text="Critical">
      <formula>NOT(ISERROR(SEARCH("Critical",AF11)))</formula>
    </cfRule>
    <cfRule type="containsText" dxfId="0" priority="3" operator="containsText" text="Mitigated">
      <formula>NOT(ISERROR(SEARCH("Mitigated",AF11)))</formula>
    </cfRule>
  </conditionalFormatting>
  <dataValidations xWindow="729" yWindow="374" count="10">
    <dataValidation allowBlank="1" showInputMessage="1" showErrorMessage="1" promptTitle="Low Probability" prompt="Probability that this risk will occur is low.  Percentage assigned to the low rate is 30%." sqref="M21 X21 M14 X14"/>
    <dataValidation allowBlank="1" showInputMessage="1" showErrorMessage="1" promptTitle="Very Low Probability" prompt="Probability that this risk will occur is very low.  Percentage assigned to the very low rate is 10%." sqref="M22 X22 M15 X15"/>
    <dataValidation allowBlank="1" showInputMessage="1" showErrorMessage="1" promptTitle="High Probability" prompt="Probability that this risk will occur is high.  Percentage assigned to the high rate is 70%." sqref="M19 X19 M12 X12"/>
    <dataValidation allowBlank="1" showInputMessage="1" showErrorMessage="1" promptTitle="Very High Probability" prompt="Probability that this risk will occur is very high.  Percentage assigned to the very high rate is 90%." sqref="M18 X18 M11 X11"/>
    <dataValidation allowBlank="1" showInputMessage="1" showErrorMessage="1" promptTitle="Medium Probability" prompt="Probability that this risk will occur is medium.  Percentage assigned to the medium rate is 50%." sqref="M20 X20 M13 X13"/>
    <dataValidation allowBlank="1" showInputMessage="1" showErrorMessage="1" promptTitle="Very Low Impact" prompt="Impact of this risk is very low_x000a__x000a_Minimal schedule impact_x000a__x000a_ " sqref="N23 N16"/>
    <dataValidation allowBlank="1" showInputMessage="1" showErrorMessage="1" promptTitle="Low Impact" prompt="Impact of this risk is low._x000a__x000a_Less than 3 month delay" sqref="O23 O16"/>
    <dataValidation allowBlank="1" showInputMessage="1" showErrorMessage="1" promptTitle="Medium impact" prompt="The impact of this risk is medium._x000a__x000a_Delay of 3 to 6 months_x000a_" sqref="P23 P16"/>
    <dataValidation allowBlank="1" showInputMessage="1" showErrorMessage="1" promptTitle="High Impact" prompt="The impact of this risk is high._x000a__x000a_Delay of 6 to 9 months_x000a__x000a__x000a_" sqref="Q23 Q16"/>
    <dataValidation allowBlank="1" showInputMessage="1" showErrorMessage="1" promptTitle="Very High Impact" prompt="Impact of this risk is very high._x000a__x000a_Greater than 9 month delay" sqref="R23 R16"/>
  </dataValidations>
  <pageMargins left="0.25" right="0.25" top="1" bottom="0.75" header="0.5" footer="0.5"/>
  <pageSetup paperSize="5" fitToHeight="2" orientation="landscape"/>
  <headerFooter alignWithMargins="0">
    <oddHeader>&amp;L&amp;G</oddHeader>
    <oddFooter>&amp;Lwww.teamheller.com&amp;R© Heller Consulting, Inc</oddFooter>
  </headerFooter>
  <drawing r:id="rId1"/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729" yWindow="374" count="8">
        <x14:dataValidation type="list" allowBlank="1" showInputMessage="1" showErrorMessage="1">
          <x14:formula1>
            <xm:f>droplist!$E$2:$E$4</xm:f>
          </x14:formula1>
          <xm:sqref>I11:I24</xm:sqref>
        </x14:dataValidation>
        <x14:dataValidation type="list" allowBlank="1" showInputMessage="1" showErrorMessage="1">
          <x14:formula1>
            <xm:f>droplist!$A$2:$A$6</xm:f>
          </x14:formula1>
          <xm:sqref>J11:K24</xm:sqref>
        </x14:dataValidation>
        <x14:dataValidation type="list" allowBlank="1" showInputMessage="1" showErrorMessage="1">
          <x14:formula1>
            <xm:f>droplist!$C$2:$C$6</xm:f>
          </x14:formula1>
          <xm:sqref>B11:B24</xm:sqref>
        </x14:dataValidation>
        <x14:dataValidation type="list" allowBlank="1" showInputMessage="1" showErrorMessage="1">
          <x14:formula1>
            <xm:f>droplist!$D$2:$D$8</xm:f>
          </x14:formula1>
          <xm:sqref>AA11:AA24</xm:sqref>
        </x14:dataValidation>
        <x14:dataValidation type="list" allowBlank="1" showInputMessage="1" showErrorMessage="1">
          <x14:formula1>
            <xm:f>droplist!$K$2:$K$3</xm:f>
          </x14:formula1>
          <xm:sqref>C11:C24</xm:sqref>
        </x14:dataValidation>
        <x14:dataValidation type="list" allowBlank="1" showInputMessage="1" showErrorMessage="1">
          <x14:formula1>
            <xm:f>droplist!$B$2:$B$16</xm:f>
          </x14:formula1>
          <xm:sqref>E11:E24</xm:sqref>
        </x14:dataValidation>
        <x14:dataValidation type="list" allowBlank="1" showInputMessage="1" showErrorMessage="1">
          <x14:formula1>
            <xm:f>droplist!$L$2:$L$11</xm:f>
          </x14:formula1>
          <xm:sqref>AE11:AE24</xm:sqref>
        </x14:dataValidation>
        <x14:dataValidation type="list" allowBlank="1" showInputMessage="1" showErrorMessage="1">
          <x14:formula1>
            <xm:f>droplist!#REF!</xm:f>
          </x14:formula1>
          <xm:sqref>D11:D24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L22"/>
  <sheetViews>
    <sheetView workbookViewId="0">
      <selection activeCell="B49" sqref="B49"/>
    </sheetView>
  </sheetViews>
  <sheetFormatPr baseColWidth="10" defaultColWidth="8.83203125" defaultRowHeight="12" x14ac:dyDescent="0"/>
  <cols>
    <col min="1" max="1" width="13.83203125" bestFit="1" customWidth="1"/>
    <col min="2" max="2" width="21.5" bestFit="1" customWidth="1"/>
    <col min="3" max="3" width="14" bestFit="1" customWidth="1"/>
    <col min="4" max="4" width="13.5" bestFit="1" customWidth="1"/>
    <col min="5" max="5" width="13.5" customWidth="1"/>
    <col min="6" max="6" width="12.5" bestFit="1" customWidth="1"/>
    <col min="7" max="7" width="11.6640625" bestFit="1" customWidth="1"/>
    <col min="8" max="8" width="13.1640625" bestFit="1" customWidth="1"/>
    <col min="9" max="9" width="21.5" bestFit="1" customWidth="1"/>
    <col min="10" max="10" width="15.5" bestFit="1" customWidth="1"/>
    <col min="11" max="11" width="10.6640625" bestFit="1" customWidth="1"/>
    <col min="12" max="12" width="15.83203125" bestFit="1" customWidth="1"/>
    <col min="13" max="15" width="3.83203125" customWidth="1"/>
  </cols>
  <sheetData>
    <row r="1" spans="1:12" s="2" customFormat="1">
      <c r="A1" s="12" t="s">
        <v>65</v>
      </c>
      <c r="B1" s="12" t="s">
        <v>66</v>
      </c>
      <c r="C1" s="12" t="s">
        <v>67</v>
      </c>
      <c r="D1" s="12" t="s">
        <v>68</v>
      </c>
      <c r="E1" s="12" t="s">
        <v>66</v>
      </c>
      <c r="F1" s="12" t="s">
        <v>69</v>
      </c>
      <c r="G1" s="12" t="s">
        <v>70</v>
      </c>
      <c r="H1" s="12" t="s">
        <v>71</v>
      </c>
      <c r="I1" s="12" t="s">
        <v>72</v>
      </c>
      <c r="J1" s="12" t="s">
        <v>52</v>
      </c>
      <c r="K1" s="12" t="s">
        <v>73</v>
      </c>
      <c r="L1" s="12" t="s">
        <v>79</v>
      </c>
    </row>
    <row r="2" spans="1:12">
      <c r="A2" s="9" t="s">
        <v>24</v>
      </c>
      <c r="B2" s="9" t="s">
        <v>35</v>
      </c>
      <c r="C2" s="9" t="s">
        <v>5</v>
      </c>
      <c r="D2" s="9" t="s">
        <v>18</v>
      </c>
      <c r="E2" s="9" t="s">
        <v>16</v>
      </c>
      <c r="F2" s="9" t="s">
        <v>53</v>
      </c>
      <c r="G2" s="9" t="s">
        <v>53</v>
      </c>
      <c r="H2" s="15" t="s">
        <v>48</v>
      </c>
      <c r="I2" s="9" t="s">
        <v>35</v>
      </c>
      <c r="J2" s="10" t="s">
        <v>54</v>
      </c>
      <c r="K2" s="15" t="s">
        <v>60</v>
      </c>
      <c r="L2" s="10" t="s">
        <v>5</v>
      </c>
    </row>
    <row r="3" spans="1:12">
      <c r="A3" s="9" t="s">
        <v>31</v>
      </c>
      <c r="B3" s="9" t="s">
        <v>36</v>
      </c>
      <c r="C3" s="9" t="s">
        <v>48</v>
      </c>
      <c r="D3" s="9" t="s">
        <v>21</v>
      </c>
      <c r="E3" s="9" t="s">
        <v>17</v>
      </c>
      <c r="F3" s="9" t="s">
        <v>55</v>
      </c>
      <c r="G3" s="9" t="s">
        <v>64</v>
      </c>
      <c r="H3" s="15" t="s">
        <v>31</v>
      </c>
      <c r="I3" s="9" t="s">
        <v>36</v>
      </c>
      <c r="J3" s="10" t="s">
        <v>55</v>
      </c>
      <c r="K3" s="15" t="s">
        <v>61</v>
      </c>
      <c r="L3" s="10" t="s">
        <v>48</v>
      </c>
    </row>
    <row r="4" spans="1:12">
      <c r="A4" s="9" t="s">
        <v>32</v>
      </c>
      <c r="B4" s="9" t="s">
        <v>37</v>
      </c>
      <c r="C4" s="9" t="s">
        <v>87</v>
      </c>
      <c r="D4" s="9" t="s">
        <v>19</v>
      </c>
      <c r="E4" s="9"/>
      <c r="F4" s="9" t="s">
        <v>56</v>
      </c>
      <c r="G4" s="9" t="s">
        <v>62</v>
      </c>
      <c r="H4" s="15" t="s">
        <v>63</v>
      </c>
      <c r="I4" s="9" t="s">
        <v>37</v>
      </c>
      <c r="J4" s="10"/>
      <c r="K4" s="11"/>
      <c r="L4" s="9" t="s">
        <v>80</v>
      </c>
    </row>
    <row r="5" spans="1:12">
      <c r="A5" s="9" t="s">
        <v>33</v>
      </c>
      <c r="B5" s="9" t="s">
        <v>38</v>
      </c>
      <c r="C5" s="9" t="s">
        <v>89</v>
      </c>
      <c r="D5" s="9" t="s">
        <v>20</v>
      </c>
      <c r="E5" s="9"/>
      <c r="F5" s="11"/>
      <c r="G5" s="11"/>
      <c r="H5" s="15" t="s">
        <v>33</v>
      </c>
      <c r="I5" s="9" t="s">
        <v>38</v>
      </c>
      <c r="J5" s="11"/>
      <c r="K5" s="11"/>
      <c r="L5" s="9" t="s">
        <v>81</v>
      </c>
    </row>
    <row r="6" spans="1:12">
      <c r="A6" s="9" t="s">
        <v>34</v>
      </c>
      <c r="B6" s="9" t="s">
        <v>39</v>
      </c>
      <c r="C6" s="9" t="s">
        <v>78</v>
      </c>
      <c r="D6" s="9" t="s">
        <v>25</v>
      </c>
      <c r="E6" s="9"/>
      <c r="F6" s="11"/>
      <c r="G6" s="11"/>
      <c r="H6" s="11"/>
      <c r="I6" s="9" t="s">
        <v>39</v>
      </c>
      <c r="J6" s="11"/>
      <c r="K6" s="11"/>
      <c r="L6" s="9" t="s">
        <v>82</v>
      </c>
    </row>
    <row r="7" spans="1:12">
      <c r="A7" s="11"/>
      <c r="B7" s="9" t="s">
        <v>40</v>
      </c>
      <c r="D7" s="9" t="s">
        <v>27</v>
      </c>
      <c r="E7" s="9"/>
      <c r="F7" s="11"/>
      <c r="G7" s="11"/>
      <c r="H7" s="11"/>
      <c r="I7" s="9" t="s">
        <v>40</v>
      </c>
      <c r="J7" s="11"/>
      <c r="K7" s="11"/>
      <c r="L7" s="9" t="s">
        <v>87</v>
      </c>
    </row>
    <row r="8" spans="1:12">
      <c r="A8" s="11"/>
      <c r="B8" s="9" t="s">
        <v>41</v>
      </c>
      <c r="C8" s="11"/>
      <c r="D8" s="9" t="s">
        <v>26</v>
      </c>
      <c r="E8" s="9"/>
      <c r="F8" s="11"/>
      <c r="G8" s="11"/>
      <c r="H8" s="11"/>
      <c r="I8" s="9" t="s">
        <v>41</v>
      </c>
      <c r="J8" s="11"/>
      <c r="K8" s="11"/>
      <c r="L8" s="9" t="s">
        <v>83</v>
      </c>
    </row>
    <row r="9" spans="1:12">
      <c r="A9" s="11"/>
      <c r="B9" s="9" t="s">
        <v>42</v>
      </c>
      <c r="C9" s="11"/>
      <c r="D9" s="11"/>
      <c r="F9" s="11"/>
      <c r="G9" s="11"/>
      <c r="H9" s="11"/>
      <c r="I9" s="9" t="s">
        <v>42</v>
      </c>
      <c r="J9" s="11"/>
      <c r="K9" s="11"/>
      <c r="L9" s="9" t="s">
        <v>84</v>
      </c>
    </row>
    <row r="10" spans="1:12">
      <c r="A10" s="11"/>
      <c r="B10" s="9" t="s">
        <v>43</v>
      </c>
      <c r="C10" s="11"/>
      <c r="D10" s="11"/>
      <c r="E10" s="11"/>
      <c r="F10" s="11"/>
      <c r="G10" s="11"/>
      <c r="H10" s="11"/>
      <c r="I10" s="9" t="s">
        <v>43</v>
      </c>
      <c r="J10" s="11"/>
      <c r="K10" s="11"/>
      <c r="L10" s="9" t="s">
        <v>85</v>
      </c>
    </row>
    <row r="11" spans="1:12">
      <c r="A11" s="11"/>
      <c r="B11" s="9" t="s">
        <v>44</v>
      </c>
      <c r="C11" s="11"/>
      <c r="D11" s="11"/>
      <c r="E11" s="11"/>
      <c r="F11" s="11"/>
      <c r="G11" s="11"/>
      <c r="H11" s="11"/>
      <c r="I11" s="9" t="s">
        <v>44</v>
      </c>
      <c r="J11" s="11"/>
      <c r="K11" s="10"/>
      <c r="L11" s="11"/>
    </row>
    <row r="12" spans="1:12">
      <c r="A12" s="11"/>
      <c r="B12" s="9" t="s">
        <v>45</v>
      </c>
      <c r="C12" s="11"/>
      <c r="D12" s="11"/>
      <c r="E12" s="11"/>
      <c r="F12" s="11"/>
      <c r="G12" s="11"/>
      <c r="H12" s="11"/>
      <c r="I12" s="9" t="s">
        <v>45</v>
      </c>
      <c r="J12" s="11"/>
      <c r="K12" s="10"/>
      <c r="L12" s="11"/>
    </row>
    <row r="13" spans="1:12">
      <c r="A13" s="11"/>
      <c r="B13" s="9" t="s">
        <v>46</v>
      </c>
      <c r="C13" s="11"/>
      <c r="D13" s="11"/>
      <c r="E13" s="11"/>
      <c r="F13" s="11"/>
      <c r="G13" s="11"/>
      <c r="H13" s="11"/>
      <c r="I13" s="9" t="s">
        <v>46</v>
      </c>
      <c r="J13" s="11"/>
      <c r="K13" s="10"/>
      <c r="L13" s="11"/>
    </row>
    <row r="14" spans="1:12">
      <c r="A14" s="11"/>
      <c r="B14" s="9" t="s">
        <v>47</v>
      </c>
      <c r="C14" s="11"/>
      <c r="D14" s="11"/>
      <c r="E14" s="11"/>
      <c r="F14" s="11"/>
      <c r="G14" s="11"/>
      <c r="H14" s="11"/>
      <c r="I14" s="9" t="s">
        <v>47</v>
      </c>
      <c r="J14" s="11"/>
      <c r="K14" s="16"/>
      <c r="L14" s="11"/>
    </row>
    <row r="15" spans="1:12">
      <c r="A15" s="11"/>
      <c r="B15" s="11" t="s">
        <v>23</v>
      </c>
      <c r="C15" s="11"/>
      <c r="D15" s="11"/>
      <c r="E15" s="11"/>
      <c r="F15" s="11"/>
      <c r="G15" s="11"/>
      <c r="H15" s="11"/>
      <c r="I15" s="9" t="s">
        <v>93</v>
      </c>
      <c r="J15" s="11"/>
      <c r="K15" s="11"/>
      <c r="L15" s="11"/>
    </row>
    <row r="16" spans="1:12">
      <c r="A16" s="11"/>
      <c r="B16" s="9" t="s">
        <v>93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1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pans="1:12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>
      <c r="L21" s="11"/>
    </row>
    <row r="22" spans="1:12">
      <c r="L22" s="1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RiskRegister</vt:lpstr>
      <vt:lpstr>droplist</vt:lpstr>
    </vt:vector>
  </TitlesOfParts>
  <Company>Heller Consulting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</dc:creator>
  <cp:lastModifiedBy>Bryan Giese</cp:lastModifiedBy>
  <cp:lastPrinted>2012-11-12T13:20:07Z</cp:lastPrinted>
  <dcterms:created xsi:type="dcterms:W3CDTF">2007-10-22T17:14:32Z</dcterms:created>
  <dcterms:modified xsi:type="dcterms:W3CDTF">2014-04-29T16:38:13Z</dcterms:modified>
</cp:coreProperties>
</file>